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нос 2021-2024\2026\"/>
    </mc:Choice>
  </mc:AlternateContent>
  <bookViews>
    <workbookView xWindow="0" yWindow="0" windowWidth="19200" windowHeight="7065"/>
  </bookViews>
  <sheets>
    <sheet name="на 2020" sheetId="2" r:id="rId1"/>
  </sheets>
  <definedNames>
    <definedName name="_xlnm.Print_Area" localSheetId="0">'на 2020'!$A$1:$H$318</definedName>
  </definedNames>
  <calcPr calcId="162913"/>
  <customWorkbookViews>
    <customWorkbookView name="Чачина Елена Анатольевна - Личное представление" guid="{EA9745AC-0E06-4E38-A441-BA4C29E063B9}" mergeInterval="0" personalView="1" maximized="1" windowWidth="1276" windowHeight="799" activeSheetId="1"/>
    <customWorkbookView name="Калабухов Сергей Сергеевич - Личное представление" guid="{96216B29-A11A-4DEC-A6BF-476BD4600D55}" mergeInterval="0" personalView="1" maximized="1" windowWidth="1276" windowHeight="799" activeSheetId="1"/>
    <customWorkbookView name="Болгова Надежда Васильевна - Личное представление" guid="{24B6CB8F-A572-470D-B0A7-144ABCA61ABC}" mergeInterval="0" personalView="1" maximized="1" windowWidth="1276" windowHeight="799" activeSheetId="2"/>
    <customWorkbookView name="Дармограй Татьяна Дмитриевна - Личное представление" guid="{6AAD0D19-1D81-4ECC-84F9-DB6079194D81}" mergeInterval="0" personalView="1" maximized="1" windowWidth="1916" windowHeight="855" activeSheetId="2"/>
  </customWorkbookViews>
</workbook>
</file>

<file path=xl/calcChain.xml><?xml version="1.0" encoding="utf-8"?>
<calcChain xmlns="http://schemas.openxmlformats.org/spreadsheetml/2006/main">
  <c r="C19" i="2" l="1"/>
  <c r="H16" i="2"/>
  <c r="G16" i="2"/>
  <c r="E11" i="2" l="1"/>
  <c r="H10" i="2"/>
  <c r="G10" i="2"/>
  <c r="E9" i="2"/>
  <c r="H9" i="2" s="1"/>
  <c r="H8" i="2"/>
  <c r="G8" i="2"/>
  <c r="C8" i="2"/>
  <c r="H7" i="2"/>
  <c r="H6" i="2"/>
  <c r="G6" i="2"/>
  <c r="C6" i="2"/>
  <c r="C11" i="2" s="1"/>
  <c r="G7" i="2" l="1"/>
  <c r="G9" i="2"/>
  <c r="H169" i="2" l="1"/>
  <c r="H145" i="2"/>
  <c r="E42" i="2"/>
  <c r="E37" i="2"/>
  <c r="E33" i="2"/>
  <c r="E32" i="2"/>
  <c r="G169" i="2" l="1"/>
  <c r="G145" i="2"/>
  <c r="H47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19" i="2"/>
  <c r="G19" i="2"/>
  <c r="G17" i="2"/>
  <c r="H17" i="2"/>
  <c r="E18" i="2"/>
  <c r="G18" i="2" s="1"/>
  <c r="E22" i="2"/>
  <c r="G22" i="2" s="1"/>
  <c r="E21" i="2"/>
  <c r="G21" i="2" s="1"/>
  <c r="E20" i="2"/>
  <c r="G20" i="2" s="1"/>
  <c r="E15" i="2"/>
  <c r="C13" i="2"/>
  <c r="C20" i="2"/>
  <c r="H20" i="2" l="1"/>
  <c r="G47" i="2"/>
  <c r="H22" i="2"/>
  <c r="E30" i="2"/>
  <c r="H30" i="2" s="1"/>
  <c r="H18" i="2"/>
  <c r="H21" i="2"/>
  <c r="G30" i="2" l="1"/>
  <c r="E300" i="2"/>
  <c r="H300" i="2" s="1"/>
  <c r="E301" i="2"/>
  <c r="H301" i="2" s="1"/>
  <c r="E302" i="2"/>
  <c r="E303" i="2"/>
  <c r="E304" i="2"/>
  <c r="H304" i="2" s="1"/>
  <c r="E305" i="2"/>
  <c r="H305" i="2" s="1"/>
  <c r="E306" i="2"/>
  <c r="E307" i="2"/>
  <c r="E308" i="2"/>
  <c r="H308" i="2" s="1"/>
  <c r="E309" i="2"/>
  <c r="H309" i="2" s="1"/>
  <c r="E310" i="2"/>
  <c r="E311" i="2"/>
  <c r="E312" i="2"/>
  <c r="G312" i="2" s="1"/>
  <c r="E313" i="2"/>
  <c r="H313" i="2" s="1"/>
  <c r="E314" i="2"/>
  <c r="E315" i="2"/>
  <c r="E299" i="2"/>
  <c r="H299" i="2" s="1"/>
  <c r="E296" i="2"/>
  <c r="H296" i="2" s="1"/>
  <c r="E270" i="2"/>
  <c r="H270" i="2" s="1"/>
  <c r="E274" i="2"/>
  <c r="H274" i="2" s="1"/>
  <c r="E275" i="2"/>
  <c r="H275" i="2" s="1"/>
  <c r="E276" i="2"/>
  <c r="H276" i="2" s="1"/>
  <c r="E277" i="2"/>
  <c r="G277" i="2" s="1"/>
  <c r="E278" i="2"/>
  <c r="G278" i="2" s="1"/>
  <c r="E279" i="2"/>
  <c r="H279" i="2" s="1"/>
  <c r="E280" i="2"/>
  <c r="H280" i="2" s="1"/>
  <c r="E281" i="2"/>
  <c r="G281" i="2" s="1"/>
  <c r="E282" i="2"/>
  <c r="H282" i="2" s="1"/>
  <c r="E283" i="2"/>
  <c r="H283" i="2" s="1"/>
  <c r="E284" i="2"/>
  <c r="H284" i="2" s="1"/>
  <c r="E285" i="2"/>
  <c r="G285" i="2" s="1"/>
  <c r="E286" i="2"/>
  <c r="H286" i="2" s="1"/>
  <c r="E287" i="2"/>
  <c r="H287" i="2" s="1"/>
  <c r="E288" i="2"/>
  <c r="H288" i="2" s="1"/>
  <c r="E289" i="2"/>
  <c r="G289" i="2" s="1"/>
  <c r="E290" i="2"/>
  <c r="H290" i="2" s="1"/>
  <c r="E291" i="2"/>
  <c r="H291" i="2" s="1"/>
  <c r="E292" i="2"/>
  <c r="H292" i="2" s="1"/>
  <c r="E293" i="2"/>
  <c r="G293" i="2" s="1"/>
  <c r="E294" i="2"/>
  <c r="G294" i="2" s="1"/>
  <c r="E295" i="2"/>
  <c r="H295" i="2" s="1"/>
  <c r="E212" i="2"/>
  <c r="E214" i="2"/>
  <c r="G214" i="2" s="1"/>
  <c r="E215" i="2"/>
  <c r="H215" i="2" s="1"/>
  <c r="E216" i="2"/>
  <c r="E217" i="2"/>
  <c r="E222" i="2"/>
  <c r="G222" i="2" s="1"/>
  <c r="E223" i="2"/>
  <c r="G223" i="2" s="1"/>
  <c r="E224" i="2"/>
  <c r="E229" i="2"/>
  <c r="E230" i="2"/>
  <c r="G230" i="2" s="1"/>
  <c r="E231" i="2"/>
  <c r="H231" i="2" s="1"/>
  <c r="E232" i="2"/>
  <c r="E233" i="2"/>
  <c r="E234" i="2"/>
  <c r="H234" i="2" s="1"/>
  <c r="E235" i="2"/>
  <c r="G235" i="2" s="1"/>
  <c r="E237" i="2"/>
  <c r="E238" i="2"/>
  <c r="G238" i="2" s="1"/>
  <c r="E254" i="2"/>
  <c r="H254" i="2" s="1"/>
  <c r="E255" i="2"/>
  <c r="H255" i="2" s="1"/>
  <c r="E256" i="2"/>
  <c r="E257" i="2"/>
  <c r="E258" i="2"/>
  <c r="G258" i="2" s="1"/>
  <c r="E259" i="2"/>
  <c r="H259" i="2" s="1"/>
  <c r="E211" i="2"/>
  <c r="H211" i="2" s="1"/>
  <c r="E208" i="2"/>
  <c r="H208" i="2" s="1"/>
  <c r="H37" i="2"/>
  <c r="H42" i="2"/>
  <c r="E50" i="2"/>
  <c r="E62" i="2"/>
  <c r="H62" i="2" s="1"/>
  <c r="E63" i="2"/>
  <c r="H63" i="2" s="1"/>
  <c r="E65" i="2"/>
  <c r="G65" i="2" s="1"/>
  <c r="E73" i="2"/>
  <c r="H73" i="2" s="1"/>
  <c r="E75" i="2"/>
  <c r="H75" i="2" s="1"/>
  <c r="E76" i="2"/>
  <c r="H76" i="2" s="1"/>
  <c r="E77" i="2"/>
  <c r="H77" i="2" s="1"/>
  <c r="E78" i="2"/>
  <c r="H78" i="2" s="1"/>
  <c r="E79" i="2"/>
  <c r="H79" i="2" s="1"/>
  <c r="E80" i="2"/>
  <c r="G80" i="2" s="1"/>
  <c r="E81" i="2"/>
  <c r="H81" i="2" s="1"/>
  <c r="E82" i="2"/>
  <c r="H82" i="2" s="1"/>
  <c r="E83" i="2"/>
  <c r="H83" i="2" s="1"/>
  <c r="E84" i="2"/>
  <c r="H84" i="2" s="1"/>
  <c r="E85" i="2"/>
  <c r="H85" i="2" s="1"/>
  <c r="E86" i="2"/>
  <c r="H86" i="2" s="1"/>
  <c r="E87" i="2"/>
  <c r="H87" i="2" s="1"/>
  <c r="E88" i="2"/>
  <c r="H88" i="2" s="1"/>
  <c r="E89" i="2"/>
  <c r="H89" i="2" s="1"/>
  <c r="E90" i="2"/>
  <c r="H90" i="2" s="1"/>
  <c r="E91" i="2"/>
  <c r="H91" i="2" s="1"/>
  <c r="E92" i="2"/>
  <c r="H92" i="2" s="1"/>
  <c r="E93" i="2"/>
  <c r="H93" i="2" s="1"/>
  <c r="E94" i="2"/>
  <c r="H94" i="2" s="1"/>
  <c r="E95" i="2"/>
  <c r="H95" i="2" s="1"/>
  <c r="E96" i="2"/>
  <c r="H96" i="2" s="1"/>
  <c r="E97" i="2"/>
  <c r="H97" i="2" s="1"/>
  <c r="E98" i="2"/>
  <c r="H98" i="2" s="1"/>
  <c r="E99" i="2"/>
  <c r="H99" i="2" s="1"/>
  <c r="E100" i="2"/>
  <c r="H100" i="2" s="1"/>
  <c r="E101" i="2"/>
  <c r="H101" i="2" s="1"/>
  <c r="E102" i="2"/>
  <c r="H102" i="2" s="1"/>
  <c r="E103" i="2"/>
  <c r="G103" i="2" s="1"/>
  <c r="E104" i="2"/>
  <c r="G104" i="2" s="1"/>
  <c r="E105" i="2"/>
  <c r="H105" i="2" s="1"/>
  <c r="E106" i="2"/>
  <c r="H106" i="2" s="1"/>
  <c r="E107" i="2"/>
  <c r="H107" i="2" s="1"/>
  <c r="E108" i="2"/>
  <c r="H108" i="2" s="1"/>
  <c r="E109" i="2"/>
  <c r="H109" i="2" s="1"/>
  <c r="E110" i="2"/>
  <c r="H110" i="2" s="1"/>
  <c r="E111" i="2"/>
  <c r="H111" i="2" s="1"/>
  <c r="E112" i="2"/>
  <c r="G112" i="2" s="1"/>
  <c r="E113" i="2"/>
  <c r="H113" i="2" s="1"/>
  <c r="E114" i="2"/>
  <c r="H114" i="2" s="1"/>
  <c r="E115" i="2"/>
  <c r="H115" i="2" s="1"/>
  <c r="E116" i="2"/>
  <c r="H116" i="2" s="1"/>
  <c r="E117" i="2"/>
  <c r="H117" i="2" s="1"/>
  <c r="E118" i="2"/>
  <c r="H118" i="2" s="1"/>
  <c r="E119" i="2"/>
  <c r="H119" i="2" s="1"/>
  <c r="E120" i="2"/>
  <c r="H120" i="2" s="1"/>
  <c r="E121" i="2"/>
  <c r="H121" i="2" s="1"/>
  <c r="E122" i="2"/>
  <c r="E123" i="2"/>
  <c r="G123" i="2" s="1"/>
  <c r="E124" i="2"/>
  <c r="H124" i="2" s="1"/>
  <c r="E125" i="2"/>
  <c r="H125" i="2" s="1"/>
  <c r="E126" i="2"/>
  <c r="H126" i="2" s="1"/>
  <c r="E127" i="2"/>
  <c r="G127" i="2" s="1"/>
  <c r="E128" i="2"/>
  <c r="H128" i="2" s="1"/>
  <c r="E129" i="2"/>
  <c r="H129" i="2" s="1"/>
  <c r="E130" i="2"/>
  <c r="H130" i="2" s="1"/>
  <c r="E131" i="2"/>
  <c r="H131" i="2" s="1"/>
  <c r="E132" i="2"/>
  <c r="H132" i="2" s="1"/>
  <c r="E133" i="2"/>
  <c r="H133" i="2" s="1"/>
  <c r="E134" i="2"/>
  <c r="H134" i="2" s="1"/>
  <c r="E135" i="2"/>
  <c r="G135" i="2" s="1"/>
  <c r="E136" i="2"/>
  <c r="G136" i="2" s="1"/>
  <c r="E137" i="2"/>
  <c r="H137" i="2" s="1"/>
  <c r="E138" i="2"/>
  <c r="G138" i="2" s="1"/>
  <c r="E139" i="2"/>
  <c r="H139" i="2" s="1"/>
  <c r="E140" i="2"/>
  <c r="H140" i="2" s="1"/>
  <c r="E141" i="2"/>
  <c r="H141" i="2" s="1"/>
  <c r="E142" i="2"/>
  <c r="G142" i="2" s="1"/>
  <c r="E143" i="2"/>
  <c r="H143" i="2" s="1"/>
  <c r="E144" i="2"/>
  <c r="H144" i="2" s="1"/>
  <c r="E148" i="2"/>
  <c r="H148" i="2" s="1"/>
  <c r="E149" i="2"/>
  <c r="E150" i="2"/>
  <c r="H150" i="2" s="1"/>
  <c r="E151" i="2"/>
  <c r="H151" i="2" s="1"/>
  <c r="E152" i="2"/>
  <c r="H152" i="2" s="1"/>
  <c r="E153" i="2"/>
  <c r="E154" i="2"/>
  <c r="H154" i="2" s="1"/>
  <c r="E155" i="2"/>
  <c r="H155" i="2" s="1"/>
  <c r="E156" i="2"/>
  <c r="G156" i="2" s="1"/>
  <c r="E157" i="2"/>
  <c r="G157" i="2" s="1"/>
  <c r="E158" i="2"/>
  <c r="H158" i="2" s="1"/>
  <c r="E159" i="2"/>
  <c r="H159" i="2" s="1"/>
  <c r="E160" i="2"/>
  <c r="G160" i="2" s="1"/>
  <c r="E161" i="2"/>
  <c r="E162" i="2"/>
  <c r="G162" i="2" s="1"/>
  <c r="E163" i="2"/>
  <c r="H163" i="2" s="1"/>
  <c r="E164" i="2"/>
  <c r="H164" i="2" s="1"/>
  <c r="E165" i="2"/>
  <c r="E166" i="2"/>
  <c r="H166" i="2" s="1"/>
  <c r="E167" i="2"/>
  <c r="G167" i="2" s="1"/>
  <c r="E168" i="2"/>
  <c r="G168" i="2" s="1"/>
  <c r="E170" i="2"/>
  <c r="H170" i="2" s="1"/>
  <c r="E171" i="2"/>
  <c r="H171" i="2" s="1"/>
  <c r="E172" i="2"/>
  <c r="G172" i="2" s="1"/>
  <c r="E173" i="2"/>
  <c r="G173" i="2" s="1"/>
  <c r="E174" i="2"/>
  <c r="E175" i="2"/>
  <c r="H175" i="2" s="1"/>
  <c r="E176" i="2"/>
  <c r="G176" i="2" s="1"/>
  <c r="E177" i="2"/>
  <c r="G177" i="2" s="1"/>
  <c r="E178" i="2"/>
  <c r="H178" i="2" s="1"/>
  <c r="E179" i="2"/>
  <c r="H179" i="2" s="1"/>
  <c r="E180" i="2"/>
  <c r="G180" i="2" s="1"/>
  <c r="E181" i="2"/>
  <c r="G181" i="2" s="1"/>
  <c r="E182" i="2"/>
  <c r="H182" i="2" s="1"/>
  <c r="E183" i="2"/>
  <c r="H183" i="2" s="1"/>
  <c r="E184" i="2"/>
  <c r="G184" i="2" s="1"/>
  <c r="E185" i="2"/>
  <c r="G185" i="2" s="1"/>
  <c r="E186" i="2"/>
  <c r="E187" i="2"/>
  <c r="H187" i="2" s="1"/>
  <c r="E188" i="2"/>
  <c r="G188" i="2" s="1"/>
  <c r="E189" i="2"/>
  <c r="H189" i="2" s="1"/>
  <c r="E196" i="2"/>
  <c r="G196" i="2" s="1"/>
  <c r="E197" i="2"/>
  <c r="G197" i="2" s="1"/>
  <c r="E198" i="2"/>
  <c r="H198" i="2" s="1"/>
  <c r="E199" i="2"/>
  <c r="G199" i="2" s="1"/>
  <c r="E200" i="2"/>
  <c r="G200" i="2" s="1"/>
  <c r="E201" i="2"/>
  <c r="G201" i="2" s="1"/>
  <c r="G208" i="2"/>
  <c r="H165" i="2"/>
  <c r="H174" i="2"/>
  <c r="H186" i="2"/>
  <c r="H196" i="2"/>
  <c r="H122" i="2"/>
  <c r="H138" i="2"/>
  <c r="H149" i="2"/>
  <c r="H153" i="2"/>
  <c r="H161" i="2"/>
  <c r="G90" i="2"/>
  <c r="G99" i="2"/>
  <c r="G122" i="2"/>
  <c r="G149" i="2"/>
  <c r="G153" i="2"/>
  <c r="G161" i="2"/>
  <c r="G165" i="2"/>
  <c r="G174" i="2"/>
  <c r="G178" i="2"/>
  <c r="G186" i="2"/>
  <c r="G187" i="2"/>
  <c r="H33" i="2"/>
  <c r="H32" i="2"/>
  <c r="H15" i="2"/>
  <c r="H14" i="2"/>
  <c r="G13" i="2"/>
  <c r="H157" i="2" l="1"/>
  <c r="G182" i="2"/>
  <c r="G170" i="2"/>
  <c r="G106" i="2"/>
  <c r="H200" i="2"/>
  <c r="G158" i="2"/>
  <c r="H65" i="2"/>
  <c r="G79" i="2"/>
  <c r="H104" i="2"/>
  <c r="G150" i="2"/>
  <c r="G119" i="2"/>
  <c r="G83" i="2"/>
  <c r="H123" i="2"/>
  <c r="H103" i="2"/>
  <c r="G107" i="2"/>
  <c r="G139" i="2"/>
  <c r="G111" i="2"/>
  <c r="G91" i="2"/>
  <c r="H162" i="2"/>
  <c r="G132" i="2"/>
  <c r="H136" i="2"/>
  <c r="G292" i="2"/>
  <c r="G309" i="2"/>
  <c r="G198" i="2"/>
  <c r="G179" i="2"/>
  <c r="G166" i="2"/>
  <c r="G140" i="2"/>
  <c r="G131" i="2"/>
  <c r="G108" i="2"/>
  <c r="G87" i="2"/>
  <c r="H135" i="2"/>
  <c r="H294" i="2"/>
  <c r="G301" i="2"/>
  <c r="G255" i="2"/>
  <c r="H235" i="2"/>
  <c r="G231" i="2"/>
  <c r="G290" i="2"/>
  <c r="H278" i="2"/>
  <c r="G124" i="2"/>
  <c r="G116" i="2"/>
  <c r="G76" i="2"/>
  <c r="H80" i="2"/>
  <c r="G215" i="2"/>
  <c r="H223" i="2"/>
  <c r="G282" i="2"/>
  <c r="G183" i="2"/>
  <c r="G175" i="2"/>
  <c r="G154" i="2"/>
  <c r="G143" i="2"/>
  <c r="G115" i="2"/>
  <c r="G95" i="2"/>
  <c r="G84" i="2"/>
  <c r="G75" i="2"/>
  <c r="H127" i="2"/>
  <c r="G259" i="2"/>
  <c r="G296" i="2"/>
  <c r="G234" i="2"/>
  <c r="H258" i="2"/>
  <c r="G295" i="2"/>
  <c r="G275" i="2"/>
  <c r="H312" i="2"/>
  <c r="H199" i="2"/>
  <c r="H181" i="2"/>
  <c r="H173" i="2"/>
  <c r="H222" i="2"/>
  <c r="G279" i="2"/>
  <c r="G299" i="2"/>
  <c r="H156" i="2"/>
  <c r="H112" i="2"/>
  <c r="H184" i="2"/>
  <c r="H180" i="2"/>
  <c r="H172" i="2"/>
  <c r="H167" i="2"/>
  <c r="G171" i="2"/>
  <c r="G120" i="2"/>
  <c r="G96" i="2"/>
  <c r="G88" i="2"/>
  <c r="H201" i="2"/>
  <c r="H197" i="2"/>
  <c r="H238" i="2"/>
  <c r="H230" i="2"/>
  <c r="H214" i="2"/>
  <c r="G291" i="2"/>
  <c r="G283" i="2"/>
  <c r="G276" i="2"/>
  <c r="G313" i="2"/>
  <c r="G305" i="2"/>
  <c r="G304" i="2"/>
  <c r="G189" i="2"/>
  <c r="H185" i="2"/>
  <c r="H177" i="2"/>
  <c r="H168" i="2"/>
  <c r="G254" i="2"/>
  <c r="G287" i="2"/>
  <c r="G274" i="2"/>
  <c r="H188" i="2"/>
  <c r="H176" i="2"/>
  <c r="G286" i="2"/>
  <c r="G270" i="2"/>
  <c r="G308" i="2"/>
  <c r="G300" i="2"/>
  <c r="H50" i="2"/>
  <c r="G50" i="2"/>
  <c r="H233" i="2"/>
  <c r="G233" i="2"/>
  <c r="H217" i="2"/>
  <c r="G217" i="2"/>
  <c r="H281" i="2"/>
  <c r="H314" i="2"/>
  <c r="G314" i="2"/>
  <c r="H306" i="2"/>
  <c r="G306" i="2"/>
  <c r="H216" i="2"/>
  <c r="G216" i="2"/>
  <c r="G280" i="2"/>
  <c r="H293" i="2"/>
  <c r="H277" i="2"/>
  <c r="H13" i="2"/>
  <c r="G128" i="2"/>
  <c r="G100" i="2"/>
  <c r="G92" i="2"/>
  <c r="G62" i="2"/>
  <c r="H257" i="2"/>
  <c r="G257" i="2"/>
  <c r="H224" i="2"/>
  <c r="G224" i="2"/>
  <c r="G288" i="2"/>
  <c r="H315" i="2"/>
  <c r="G315" i="2"/>
  <c r="H311" i="2"/>
  <c r="G311" i="2"/>
  <c r="H307" i="2"/>
  <c r="G307" i="2"/>
  <c r="H303" i="2"/>
  <c r="G303" i="2"/>
  <c r="H256" i="2"/>
  <c r="G256" i="2"/>
  <c r="H237" i="2"/>
  <c r="G237" i="2"/>
  <c r="H229" i="2"/>
  <c r="G229" i="2"/>
  <c r="H289" i="2"/>
  <c r="H310" i="2"/>
  <c r="G310" i="2"/>
  <c r="H302" i="2"/>
  <c r="G302" i="2"/>
  <c r="H232" i="2"/>
  <c r="G232" i="2"/>
  <c r="H212" i="2"/>
  <c r="G212" i="2"/>
  <c r="G284" i="2"/>
  <c r="H285" i="2"/>
  <c r="E316" i="2"/>
  <c r="G211" i="2"/>
  <c r="G126" i="2"/>
  <c r="G110" i="2"/>
  <c r="G94" i="2"/>
  <c r="G78" i="2"/>
  <c r="H160" i="2"/>
  <c r="H142" i="2"/>
  <c r="G152" i="2"/>
  <c r="G134" i="2"/>
  <c r="G118" i="2"/>
  <c r="G102" i="2"/>
  <c r="G86" i="2"/>
  <c r="G42" i="2"/>
  <c r="G164" i="2"/>
  <c r="G148" i="2"/>
  <c r="G130" i="2"/>
  <c r="G114" i="2"/>
  <c r="G98" i="2"/>
  <c r="G82" i="2"/>
  <c r="G163" i="2"/>
  <c r="G159" i="2"/>
  <c r="G155" i="2"/>
  <c r="G151" i="2"/>
  <c r="G144" i="2"/>
  <c r="G141" i="2"/>
  <c r="G137" i="2"/>
  <c r="G133" i="2"/>
  <c r="G129" i="2"/>
  <c r="G125" i="2"/>
  <c r="G121" i="2"/>
  <c r="G117" i="2"/>
  <c r="G113" i="2"/>
  <c r="G109" i="2"/>
  <c r="G105" i="2"/>
  <c r="G101" i="2"/>
  <c r="G97" i="2"/>
  <c r="G93" i="2"/>
  <c r="G89" i="2"/>
  <c r="G85" i="2"/>
  <c r="G81" i="2"/>
  <c r="G77" i="2"/>
  <c r="G73" i="2"/>
  <c r="G63" i="2"/>
  <c r="G37" i="2"/>
  <c r="G33" i="2"/>
  <c r="G32" i="2"/>
  <c r="G14" i="2"/>
  <c r="G15" i="2"/>
  <c r="C316" i="2"/>
  <c r="G316" i="2" l="1"/>
  <c r="H316" i="2"/>
  <c r="C272" i="2"/>
  <c r="C271" i="2"/>
  <c r="E271" i="2" s="1"/>
  <c r="C269" i="2"/>
  <c r="E269" i="2" s="1"/>
  <c r="C268" i="2"/>
  <c r="E268" i="2" s="1"/>
  <c r="C267" i="2"/>
  <c r="E267" i="2" s="1"/>
  <c r="C266" i="2"/>
  <c r="E266" i="2" s="1"/>
  <c r="C263" i="2"/>
  <c r="E263" i="2" s="1"/>
  <c r="C262" i="2"/>
  <c r="E262" i="2" s="1"/>
  <c r="C261" i="2"/>
  <c r="E261" i="2" s="1"/>
  <c r="C260" i="2"/>
  <c r="E260" i="2" s="1"/>
  <c r="C253" i="2"/>
  <c r="E253" i="2" s="1"/>
  <c r="C252" i="2"/>
  <c r="E252" i="2" s="1"/>
  <c r="C251" i="2"/>
  <c r="E251" i="2" s="1"/>
  <c r="C250" i="2"/>
  <c r="E250" i="2" s="1"/>
  <c r="C249" i="2"/>
  <c r="E249" i="2" s="1"/>
  <c r="C248" i="2"/>
  <c r="E248" i="2" s="1"/>
  <c r="C247" i="2"/>
  <c r="E247" i="2" s="1"/>
  <c r="C246" i="2"/>
  <c r="E246" i="2" s="1"/>
  <c r="C245" i="2"/>
  <c r="E245" i="2" s="1"/>
  <c r="C244" i="2"/>
  <c r="E244" i="2" s="1"/>
  <c r="C243" i="2"/>
  <c r="E243" i="2" s="1"/>
  <c r="C242" i="2"/>
  <c r="E242" i="2" s="1"/>
  <c r="C241" i="2"/>
  <c r="E241" i="2" s="1"/>
  <c r="C240" i="2"/>
  <c r="E240" i="2" s="1"/>
  <c r="C239" i="2"/>
  <c r="E239" i="2" s="1"/>
  <c r="C236" i="2"/>
  <c r="E236" i="2" s="1"/>
  <c r="C228" i="2"/>
  <c r="E228" i="2" s="1"/>
  <c r="C227" i="2"/>
  <c r="E227" i="2" s="1"/>
  <c r="C226" i="2"/>
  <c r="E226" i="2" s="1"/>
  <c r="C225" i="2"/>
  <c r="E225" i="2" s="1"/>
  <c r="C221" i="2"/>
  <c r="E221" i="2" s="1"/>
  <c r="C220" i="2"/>
  <c r="E220" i="2" s="1"/>
  <c r="C219" i="2"/>
  <c r="E219" i="2" s="1"/>
  <c r="C218" i="2"/>
  <c r="E218" i="2" s="1"/>
  <c r="C213" i="2"/>
  <c r="E213" i="2" s="1"/>
  <c r="C206" i="2"/>
  <c r="E206" i="2" s="1"/>
  <c r="C207" i="2"/>
  <c r="E207" i="2" s="1"/>
  <c r="C205" i="2"/>
  <c r="E205" i="2" s="1"/>
  <c r="C204" i="2"/>
  <c r="E204" i="2" s="1"/>
  <c r="C203" i="2"/>
  <c r="E203" i="2" s="1"/>
  <c r="C202" i="2"/>
  <c r="E202" i="2" s="1"/>
  <c r="C195" i="2"/>
  <c r="E195" i="2" s="1"/>
  <c r="C194" i="2"/>
  <c r="E194" i="2" s="1"/>
  <c r="C193" i="2"/>
  <c r="E193" i="2" s="1"/>
  <c r="C192" i="2"/>
  <c r="E192" i="2" s="1"/>
  <c r="C191" i="2"/>
  <c r="E191" i="2" s="1"/>
  <c r="C190" i="2"/>
  <c r="E190" i="2" s="1"/>
  <c r="C147" i="2"/>
  <c r="E147" i="2" s="1"/>
  <c r="C74" i="2"/>
  <c r="E74" i="2" s="1"/>
  <c r="C72" i="2"/>
  <c r="E72" i="2" s="1"/>
  <c r="C71" i="2"/>
  <c r="E71" i="2" s="1"/>
  <c r="C70" i="2"/>
  <c r="E70" i="2" s="1"/>
  <c r="C69" i="2"/>
  <c r="E69" i="2" s="1"/>
  <c r="C68" i="2"/>
  <c r="E68" i="2" s="1"/>
  <c r="C64" i="2"/>
  <c r="E64" i="2" s="1"/>
  <c r="C61" i="2"/>
  <c r="E61" i="2" s="1"/>
  <c r="C60" i="2"/>
  <c r="E60" i="2" s="1"/>
  <c r="C59" i="2"/>
  <c r="E59" i="2" s="1"/>
  <c r="C58" i="2"/>
  <c r="E58" i="2" s="1"/>
  <c r="C57" i="2"/>
  <c r="E57" i="2" s="1"/>
  <c r="C55" i="2"/>
  <c r="E55" i="2" s="1"/>
  <c r="C56" i="2"/>
  <c r="E56" i="2" s="1"/>
  <c r="C54" i="2"/>
  <c r="E54" i="2" s="1"/>
  <c r="C53" i="2"/>
  <c r="E53" i="2" s="1"/>
  <c r="C52" i="2"/>
  <c r="E52" i="2" s="1"/>
  <c r="C51" i="2"/>
  <c r="E51" i="2" s="1"/>
  <c r="C46" i="2"/>
  <c r="E46" i="2" s="1"/>
  <c r="C49" i="2"/>
  <c r="E49" i="2" s="1"/>
  <c r="C45" i="2"/>
  <c r="E45" i="2" s="1"/>
  <c r="C44" i="2"/>
  <c r="E44" i="2" s="1"/>
  <c r="C43" i="2"/>
  <c r="E43" i="2" s="1"/>
  <c r="C41" i="2"/>
  <c r="E41" i="2" s="1"/>
  <c r="C40" i="2"/>
  <c r="E40" i="2" s="1"/>
  <c r="C39" i="2"/>
  <c r="E39" i="2" s="1"/>
  <c r="C38" i="2"/>
  <c r="E38" i="2" s="1"/>
  <c r="C36" i="2"/>
  <c r="E36" i="2" s="1"/>
  <c r="C35" i="2"/>
  <c r="E35" i="2" s="1"/>
  <c r="C34" i="2"/>
  <c r="E34" i="2" s="1"/>
  <c r="C32" i="2"/>
  <c r="C15" i="2"/>
  <c r="C30" i="2"/>
  <c r="C47" i="2" l="1"/>
  <c r="H34" i="2"/>
  <c r="E209" i="2"/>
  <c r="G34" i="2"/>
  <c r="H39" i="2"/>
  <c r="G39" i="2"/>
  <c r="H51" i="2"/>
  <c r="G51" i="2"/>
  <c r="H59" i="2"/>
  <c r="G59" i="2"/>
  <c r="H72" i="2"/>
  <c r="G72" i="2"/>
  <c r="H195" i="2"/>
  <c r="G195" i="2"/>
  <c r="G218" i="2"/>
  <c r="H218" i="2"/>
  <c r="H236" i="2"/>
  <c r="G236" i="2"/>
  <c r="G246" i="2"/>
  <c r="H246" i="2"/>
  <c r="H260" i="2"/>
  <c r="G260" i="2"/>
  <c r="H35" i="2"/>
  <c r="G35" i="2"/>
  <c r="H45" i="2"/>
  <c r="G45" i="2"/>
  <c r="H55" i="2"/>
  <c r="G55" i="2"/>
  <c r="H69" i="2"/>
  <c r="G69" i="2"/>
  <c r="G192" i="2"/>
  <c r="H192" i="2"/>
  <c r="H207" i="2"/>
  <c r="G207" i="2"/>
  <c r="H226" i="2"/>
  <c r="G226" i="2"/>
  <c r="G243" i="2"/>
  <c r="H243" i="2"/>
  <c r="H251" i="2"/>
  <c r="G251" i="2"/>
  <c r="H41" i="2"/>
  <c r="G41" i="2"/>
  <c r="H49" i="2"/>
  <c r="G49" i="2"/>
  <c r="H57" i="2"/>
  <c r="G57" i="2"/>
  <c r="H70" i="2"/>
  <c r="G70" i="2"/>
  <c r="G147" i="2"/>
  <c r="H147" i="2"/>
  <c r="H203" i="2"/>
  <c r="G203" i="2"/>
  <c r="H220" i="2"/>
  <c r="G220" i="2"/>
  <c r="G227" i="2"/>
  <c r="H227" i="2"/>
  <c r="H240" i="2"/>
  <c r="G240" i="2"/>
  <c r="H244" i="2"/>
  <c r="G244" i="2"/>
  <c r="H248" i="2"/>
  <c r="G248" i="2"/>
  <c r="H252" i="2"/>
  <c r="G252" i="2"/>
  <c r="H268" i="2"/>
  <c r="G268" i="2"/>
  <c r="H38" i="2"/>
  <c r="G38" i="2"/>
  <c r="H43" i="2"/>
  <c r="G43" i="2"/>
  <c r="H46" i="2"/>
  <c r="G46" i="2"/>
  <c r="H54" i="2"/>
  <c r="G54" i="2"/>
  <c r="H58" i="2"/>
  <c r="G58" i="2"/>
  <c r="H64" i="2"/>
  <c r="G64" i="2"/>
  <c r="H71" i="2"/>
  <c r="G71" i="2"/>
  <c r="H190" i="2"/>
  <c r="G190" i="2"/>
  <c r="H194" i="2"/>
  <c r="G194" i="2"/>
  <c r="G204" i="2"/>
  <c r="H204" i="2"/>
  <c r="H213" i="2"/>
  <c r="G213" i="2"/>
  <c r="E264" i="2"/>
  <c r="H221" i="2"/>
  <c r="G221" i="2"/>
  <c r="H228" i="2"/>
  <c r="G228" i="2"/>
  <c r="H241" i="2"/>
  <c r="G241" i="2"/>
  <c r="H245" i="2"/>
  <c r="G245" i="2"/>
  <c r="H249" i="2"/>
  <c r="G249" i="2"/>
  <c r="H253" i="2"/>
  <c r="G253" i="2"/>
  <c r="H263" i="2"/>
  <c r="G263" i="2"/>
  <c r="G269" i="2"/>
  <c r="H269" i="2"/>
  <c r="G44" i="2"/>
  <c r="H44" i="2"/>
  <c r="H56" i="2"/>
  <c r="G56" i="2"/>
  <c r="H68" i="2"/>
  <c r="G68" i="2"/>
  <c r="H191" i="2"/>
  <c r="G191" i="2"/>
  <c r="H205" i="2"/>
  <c r="G205" i="2"/>
  <c r="H225" i="2"/>
  <c r="G225" i="2"/>
  <c r="H242" i="2"/>
  <c r="G242" i="2"/>
  <c r="G250" i="2"/>
  <c r="H250" i="2"/>
  <c r="H266" i="2"/>
  <c r="G266" i="2"/>
  <c r="H271" i="2"/>
  <c r="G271" i="2"/>
  <c r="H40" i="2"/>
  <c r="G40" i="2"/>
  <c r="H52" i="2"/>
  <c r="G52" i="2"/>
  <c r="H60" i="2"/>
  <c r="G60" i="2"/>
  <c r="H74" i="2"/>
  <c r="G74" i="2"/>
  <c r="H202" i="2"/>
  <c r="G202" i="2"/>
  <c r="H219" i="2"/>
  <c r="G219" i="2"/>
  <c r="H239" i="2"/>
  <c r="G239" i="2"/>
  <c r="G247" i="2"/>
  <c r="H247" i="2"/>
  <c r="H261" i="2"/>
  <c r="G261" i="2"/>
  <c r="H267" i="2"/>
  <c r="G267" i="2"/>
  <c r="C273" i="2"/>
  <c r="E273" i="2" s="1"/>
  <c r="E272" i="2"/>
  <c r="H36" i="2"/>
  <c r="G36" i="2"/>
  <c r="H53" i="2"/>
  <c r="G53" i="2"/>
  <c r="G61" i="2"/>
  <c r="H61" i="2"/>
  <c r="G193" i="2"/>
  <c r="H193" i="2"/>
  <c r="H206" i="2"/>
  <c r="G206" i="2"/>
  <c r="G262" i="2"/>
  <c r="H262" i="2"/>
  <c r="C264" i="2"/>
  <c r="C209" i="2"/>
  <c r="H66" i="2" l="1"/>
  <c r="G66" i="2"/>
  <c r="E297" i="2"/>
  <c r="E317" i="2" s="1"/>
  <c r="G317" i="2" s="1"/>
  <c r="G273" i="2"/>
  <c r="H273" i="2"/>
  <c r="G209" i="2"/>
  <c r="H209" i="2"/>
  <c r="C297" i="2"/>
  <c r="C317" i="2" s="1"/>
  <c r="G264" i="2"/>
  <c r="H264" i="2"/>
  <c r="H272" i="2"/>
  <c r="G272" i="2"/>
  <c r="G297" i="2" s="1"/>
  <c r="H317" i="2" l="1"/>
  <c r="H297" i="2"/>
</calcChain>
</file>

<file path=xl/sharedStrings.xml><?xml version="1.0" encoding="utf-8"?>
<sst xmlns="http://schemas.openxmlformats.org/spreadsheetml/2006/main" count="314" uniqueCount="293">
  <si>
    <t>Адрес объекта</t>
  </si>
  <si>
    <t>ВСЕГО:</t>
  </si>
  <si>
    <t>Предназначенные для постоянного или длительного (круглосуточного) проживания людей, м2</t>
  </si>
  <si>
    <t> Производственного или складского назначения, м2</t>
  </si>
  <si>
    <t>ОБ</t>
  </si>
  <si>
    <t>Стоимость работ, тыс.руб.</t>
  </si>
  <si>
    <t>№ п/п</t>
  </si>
  <si>
    <t xml:space="preserve">Информация о поадресном сносе объектов жилого и нежилого назначения на 2025-2030 года                                                                                                                                              </t>
  </si>
  <si>
    <t>г. Углегорск, ул. Набережная, д. 5</t>
  </si>
  <si>
    <t>г. Углегорск, Приморская, д. 215</t>
  </si>
  <si>
    <t>пгт. Шахтерск, ул. Мира, д. 11а</t>
  </si>
  <si>
    <t>пгт. Шахтерск, ул. Коммунистическая, 6</t>
  </si>
  <si>
    <t>пгт. Шахтерск, ул. Ленина, 5</t>
  </si>
  <si>
    <t>пгт. Шахтерск, ул. Ленина, 7</t>
  </si>
  <si>
    <t>пгт. Шахтерск, ул. Кирпичная, д. 4</t>
  </si>
  <si>
    <t>пгт. Шахтерск, ул. Кирпичная, д. 5</t>
  </si>
  <si>
    <t>пгт. Шахтерск, ул. Кирпичная, д. 7</t>
  </si>
  <si>
    <t>пгт. Шахтерск, ул. Кирпичная, д. 29</t>
  </si>
  <si>
    <t>с. Краснополье, Черемушки, 3</t>
  </si>
  <si>
    <t>пгт. Шахтерск, ул. Кирпичная, д. 25</t>
  </si>
  <si>
    <t>пгт. Шахтерск, ул. Кирпичная, д. 23</t>
  </si>
  <si>
    <t>пгт. Шахтерск, ул. Кирпичная, д. 27</t>
  </si>
  <si>
    <t>г. Углегорск, ул. Баранова, 4</t>
  </si>
  <si>
    <t>г. Углегорск, ул. Приморская, 209</t>
  </si>
  <si>
    <t>г. Углегорск, ул. Портовая, 2</t>
  </si>
  <si>
    <t>г. Углегорск, ул. Портовая, 1</t>
  </si>
  <si>
    <t>г. Углегорск, ул. Портовая, 23</t>
  </si>
  <si>
    <t>г. Углегорск, ул. Портовая, 34</t>
  </si>
  <si>
    <t>г. Углегорск, ул. Победы, 169-а</t>
  </si>
  <si>
    <t>г. Углегорск, ул. Победы, 169-б</t>
  </si>
  <si>
    <t>г. Углегорск, ул. Победы, 171-а</t>
  </si>
  <si>
    <t>г. Углегорск, ул. Приморская, 183</t>
  </si>
  <si>
    <t>г. Углегорск, ул. Приморская, 157б</t>
  </si>
  <si>
    <t>г. Углегорск, ул. Подгорная, 20</t>
  </si>
  <si>
    <t>г. Углегорск, ул. Приморская, 211</t>
  </si>
  <si>
    <t>г. Углегорск, ул. Набережная, д. 18</t>
  </si>
  <si>
    <t>г. Углегорск, ул. Комсомольская, 2</t>
  </si>
  <si>
    <t>г. Углегорск, ул. Приморская, 26</t>
  </si>
  <si>
    <t>г. Углегорск, ул. Приморская, 39</t>
  </si>
  <si>
    <t>г. Углегорск, ул. Свободная, д. 30а</t>
  </si>
  <si>
    <t>г. Углегорск, ул. Капасина, 7</t>
  </si>
  <si>
    <t>г. Углегорск, ул. Свободная, 32</t>
  </si>
  <si>
    <t>г. Углегорск, пер. Капасина, 11</t>
  </si>
  <si>
    <t>г. Углегорск, ул.Победы, 169</t>
  </si>
  <si>
    <t>г. Углегорск, ул. Школьная, 36а</t>
  </si>
  <si>
    <t>г. Углегорск, ул. Школьная, 57</t>
  </si>
  <si>
    <t>г. Углегорск, ул. Портовая, 28</t>
  </si>
  <si>
    <t>г. Углегорск, ул. Комсомольская,  4</t>
  </si>
  <si>
    <t>г. Углегорск, ул. Набережная, 2</t>
  </si>
  <si>
    <t>г. Углегорск, ул. Войтинского, 11</t>
  </si>
  <si>
    <t>г. Углегорск, ул. Инженерная, 2</t>
  </si>
  <si>
    <t>г. Углегорск, ул. Приморская, 43</t>
  </si>
  <si>
    <t>г. Углегорск, ул. Приморская, 45</t>
  </si>
  <si>
    <t>г. Углегорск, ул. Приморская, 21</t>
  </si>
  <si>
    <t>с. Краснополье, Советская, 17</t>
  </si>
  <si>
    <t>с. Краснополье, Юбилейная, 23</t>
  </si>
  <si>
    <t>с. Краснополье, Черемушки, 11</t>
  </si>
  <si>
    <t>с. Краснополье, Черемушки, 12</t>
  </si>
  <si>
    <t>с. Краснополье, Черемушки, 13</t>
  </si>
  <si>
    <t>с. Краснополье, Черемушки, 14</t>
  </si>
  <si>
    <t>с. Краснополье, Черемушки, 15</t>
  </si>
  <si>
    <t>с. Краснополье, Черемушки, 16</t>
  </si>
  <si>
    <t>с. Краснополье, Черемушки, 1</t>
  </si>
  <si>
    <t>с. Краснополье, Черемушки, 2</t>
  </si>
  <si>
    <t>с. Краснополье, Черемушки, 4</t>
  </si>
  <si>
    <t>с. Краснополье, Черемушки, 5</t>
  </si>
  <si>
    <t>с. Краснополье, Черемушки, 6</t>
  </si>
  <si>
    <t>с. Краснополье, Черемушки, 7</t>
  </si>
  <si>
    <t>с. Краснополье, Черемушки, 9</t>
  </si>
  <si>
    <t>с. Краснополье, Речная, 5</t>
  </si>
  <si>
    <t>с. Краснополье, Речная, 8</t>
  </si>
  <si>
    <t>с. Краснополье, Речная, 10</t>
  </si>
  <si>
    <t>с. Краснополье, 30 лет Совхоза, 1</t>
  </si>
  <si>
    <t>с. Краснополье, 30 лет Совхоза, 3</t>
  </si>
  <si>
    <t>с. Краснополье, 30 лет Совхоза, 5</t>
  </si>
  <si>
    <t>с. Краснополье, Юбилейная, 8</t>
  </si>
  <si>
    <t>с. Краснополье, Юбилейная, 43</t>
  </si>
  <si>
    <t>с. Краснополье, Юбилейная, 39</t>
  </si>
  <si>
    <t>с. Краснополье, Советская, 6</t>
  </si>
  <si>
    <t>с. Краснополье, Советская, 10</t>
  </si>
  <si>
    <t>с. Краснополье,Центральная, 5</t>
  </si>
  <si>
    <t>с. Краснополье,Центральная, 21</t>
  </si>
  <si>
    <t>с. Краснополье,Центральная, 25</t>
  </si>
  <si>
    <t>с. Краснополье, Новая, 7</t>
  </si>
  <si>
    <t>с. Краснополье, Новая, 8</t>
  </si>
  <si>
    <t>с. Краснополье, Новая, 10</t>
  </si>
  <si>
    <t>с. Краснополье, Урожайная, 1</t>
  </si>
  <si>
    <t>с. Краснополье, Урожайная, 2</t>
  </si>
  <si>
    <t>с. Краснополье, Урожайная, 3</t>
  </si>
  <si>
    <t>с. Краснополье, Урожайная, 4</t>
  </si>
  <si>
    <t>с. Краснополье, Урожайная, 6</t>
  </si>
  <si>
    <t>с. Краснополье, Советская, 4</t>
  </si>
  <si>
    <t>с. Краснополье, Речная, 12</t>
  </si>
  <si>
    <t>с. Краснополье, Советская, 8</t>
  </si>
  <si>
    <t>с. Медвежье, пер. Совхозный, 1</t>
  </si>
  <si>
    <t>с. Медвежье, пер. Совхозный, 2</t>
  </si>
  <si>
    <t>с. Медвежье, пер. Совхозный, 5</t>
  </si>
  <si>
    <t>с. Медвежье, пер. Совхозный, 7</t>
  </si>
  <si>
    <t>с. Медвежье,Центральная, 21</t>
  </si>
  <si>
    <t>с. Медвежье,Центральная, 22</t>
  </si>
  <si>
    <t>с. Медвежье,Центральная, 6</t>
  </si>
  <si>
    <t>с. Медвежье, пер. Молодежный, 4</t>
  </si>
  <si>
    <t>с. Медвежье, Есенина, 13</t>
  </si>
  <si>
    <t>с. Медвежье, Есенина, 14</t>
  </si>
  <si>
    <t>с. Медвежье, Есенина, 3</t>
  </si>
  <si>
    <t>с. Медвежье, Есенина, 25</t>
  </si>
  <si>
    <t>с. Поречье, ул. Центральная, 41</t>
  </si>
  <si>
    <t>с. Поречье, ул. Центральная, 40</t>
  </si>
  <si>
    <t>с. Поречье, ул. Центральная, 39</t>
  </si>
  <si>
    <t>с. Поречье, ул. Центральная, 46</t>
  </si>
  <si>
    <t>с. Поречье, ул. Юбилейная, 1</t>
  </si>
  <si>
    <t>с. Поречье, ул. Юбилейная, 2</t>
  </si>
  <si>
    <t>с. Поречье, ул. Юбилейная, 3</t>
  </si>
  <si>
    <t>с. Поречье, ул. Юбилейная, 5</t>
  </si>
  <si>
    <t>с. Поречье, ул. Юбилейная, 6</t>
  </si>
  <si>
    <t>с. Поречье, ул. Юбилейная, 8</t>
  </si>
  <si>
    <t>с. Поречье, ул. Юбилейная, 9</t>
  </si>
  <si>
    <t>с. Поречье, ул. Юбилейная, 10</t>
  </si>
  <si>
    <t>с. Поречье, ул. Юбилейная, 12</t>
  </si>
  <si>
    <t>с. Поречье, ул. Юбилейная, 13</t>
  </si>
  <si>
    <t>с. Поречье, ул. Юбилейная, 14</t>
  </si>
  <si>
    <t>с. Поречье, ул. Юбилейная, 15</t>
  </si>
  <si>
    <t>с. Поречье, ул. Юбилейная, 16</t>
  </si>
  <si>
    <t>с. Поречье, ул. Клубная, 4</t>
  </si>
  <si>
    <t>с. Поречье, ул. Клубная, 1</t>
  </si>
  <si>
    <t>с. Поречье, ул. Клубная, 3</t>
  </si>
  <si>
    <t>с. Поречье, ул. Школьная, 1</t>
  </si>
  <si>
    <t>с. Поречье, ул. Школьная, 2</t>
  </si>
  <si>
    <t>с. Поречье, ул. Школьная, 7</t>
  </si>
  <si>
    <t>с. Поречье, ул. Новая, 44</t>
  </si>
  <si>
    <t>с. Поречье, ул. Новая, 45</t>
  </si>
  <si>
    <t>с. Поречье, ул. Новая, 46</t>
  </si>
  <si>
    <t>с. Поречье, ул. Новая, 47</t>
  </si>
  <si>
    <t>с. Поречье, ул. Новая, 48</t>
  </si>
  <si>
    <t>с. Поречье, ул. Новая, 49</t>
  </si>
  <si>
    <t>с. Поречье, ул. Новая, 50</t>
  </si>
  <si>
    <t>с. Поречье, ул. Новая, 51</t>
  </si>
  <si>
    <t>с. Поречье, ул. Новая, 38</t>
  </si>
  <si>
    <t>с. Поречье, ул. Новая, 43</t>
  </si>
  <si>
    <t>с. Поречье, ул. Новая, 42</t>
  </si>
  <si>
    <t>с. Поречье, ул. Новая, 41</t>
  </si>
  <si>
    <t>с. Поречье, ул. Новая, 40</t>
  </si>
  <si>
    <t>с. Поречье, ул. Новая, 37</t>
  </si>
  <si>
    <t>с. Поречье, ул. Новая, 35</t>
  </si>
  <si>
    <t>с. Поречье, ул. Нагорная, 2</t>
  </si>
  <si>
    <t>с. Поречье, ул. Черемушки, 81</t>
  </si>
  <si>
    <t>с. Поречье, ул. Черемушки, 82</t>
  </si>
  <si>
    <t>с. Поречье, ул. Черемушки, 83</t>
  </si>
  <si>
    <t>с. Поречье, ул. Черемушки, 84</t>
  </si>
  <si>
    <t>с. Поречье, ул. Нагорная, 1</t>
  </si>
  <si>
    <t>с. Ольшанка, ул. Лесная, 31</t>
  </si>
  <si>
    <t>с. Ольшанка, ул. Лесная, 33</t>
  </si>
  <si>
    <t>с. Ольшанка, ул. Лесная, 38</t>
  </si>
  <si>
    <t>с. Ольшанка, ул. Лесная, 40</t>
  </si>
  <si>
    <t>с. Ольшанка, ул. Лесная, 41</t>
  </si>
  <si>
    <t>с. Ольшанка, ул. Лесная, 42</t>
  </si>
  <si>
    <t>с. Ольшанка, ул. Полевая, 1</t>
  </si>
  <si>
    <t>с. Ольшанка, ул. Полевая, 2</t>
  </si>
  <si>
    <t>с. Ольшанка, ул. Полевая, 3</t>
  </si>
  <si>
    <t>с. Ольшанка, ул. Центральная, 16</t>
  </si>
  <si>
    <t>с. Ольшанка, ул. Центральная, 17</t>
  </si>
  <si>
    <t>с. Ольшанка, ул. Центральная, 18</t>
  </si>
  <si>
    <t>с. Ольшанка, ул. Центральная, 20</t>
  </si>
  <si>
    <t>с. Ольшанка, ул. Центральная, 22</t>
  </si>
  <si>
    <t>с. Ольшанка, ул. Центральная, 2</t>
  </si>
  <si>
    <t>с. Ольшанка, ул. Центральная, 7</t>
  </si>
  <si>
    <t>с. Ольшанка, ул. Центральная, 8</t>
  </si>
  <si>
    <t>с. Ольшанка, ул. Центральная, 6</t>
  </si>
  <si>
    <t>с. Никольское, ул. Черемушки, 5</t>
  </si>
  <si>
    <t>с. Никольское, ул. Черемушки, 6</t>
  </si>
  <si>
    <t>с. Никольское, ул. Черемушки, 9</t>
  </si>
  <si>
    <t>с. Никольское, ул. Черемушки, 11</t>
  </si>
  <si>
    <t>с. Никольское, ул. Черемушки, 13</t>
  </si>
  <si>
    <t>с. Никольское, ул. Черемушки, 14</t>
  </si>
  <si>
    <t>с. Никольское, ул. Автомобильная, 17</t>
  </si>
  <si>
    <t>с. Никольское, ул. Автомобильная, 20</t>
  </si>
  <si>
    <t>с. Никольское, ул. Горная, 3</t>
  </si>
  <si>
    <t>с. Никольское, ул. Горная, 4</t>
  </si>
  <si>
    <t>с. Никольское, ул. Морозова, 2</t>
  </si>
  <si>
    <t>с. Никольское, ул. Морозова, 8</t>
  </si>
  <si>
    <t>с. Никольское, ул. Черемушки, 15</t>
  </si>
  <si>
    <t>с. Никольское, ул. Черемушки, 16</t>
  </si>
  <si>
    <t>пгт. Шахтерск, ул. Коммунистическая, 4</t>
  </si>
  <si>
    <t>пгт. Шахтерск, ул. Коммунистическая, 5</t>
  </si>
  <si>
    <t>пгт. Шахтерск, ул. Коммунистическая, 7</t>
  </si>
  <si>
    <t>пгт. Шахтерск, ул. Октябрьская, 9</t>
  </si>
  <si>
    <t>г. Углегорск, ул. Инженерная, 15</t>
  </si>
  <si>
    <t>г. Углегорск, ул. Инженерная, 18</t>
  </si>
  <si>
    <t>г. Углегорск, ул. Шахтерская, 18</t>
  </si>
  <si>
    <t>г. Углегорск, ул.Красноармейская, 41</t>
  </si>
  <si>
    <t>г. Углегорск, ул.Красноармейская, 88</t>
  </si>
  <si>
    <t>г. Углегорск, ул. Южно-Зеленая, 80</t>
  </si>
  <si>
    <t>г. Углегорск, ул.Войтинского, 20а</t>
  </si>
  <si>
    <t>г. Углегорск, ул. Портовая, 30</t>
  </si>
  <si>
    <t>г. Углегорск, ул. Приморская, 41</t>
  </si>
  <si>
    <t>г. Углегорск, ул. Приморская, 47</t>
  </si>
  <si>
    <t>г. Углегорск, ул. Инженерная, 22</t>
  </si>
  <si>
    <t>г. Углегорск, ул. Бумажная, 36</t>
  </si>
  <si>
    <t>г. Углегорск, ул. Бумажная, 38</t>
  </si>
  <si>
    <t>г. Углегорск, ул. Приморская, 167а</t>
  </si>
  <si>
    <t>г. Углегорск, ул. Почтовая, 29</t>
  </si>
  <si>
    <t>г. Углегорск, ул. Приморская, 17</t>
  </si>
  <si>
    <t>г. Углегорск, ул. Гужева, 150</t>
  </si>
  <si>
    <t>с. Ольховка, ул. Парковая, 1</t>
  </si>
  <si>
    <t>с. Ольховка, ул. Парковая, 2</t>
  </si>
  <si>
    <t>с. Ольховка, ул. Парковая, 3</t>
  </si>
  <si>
    <t>с. Ольховка, ул. Парковая, 4</t>
  </si>
  <si>
    <t>с. Ольховка, ул. Парковая, 5</t>
  </si>
  <si>
    <t>с. Ольховка, ул. Парковая, 6</t>
  </si>
  <si>
    <t>с. Ольховка, ул. Красный Пахарь, 2</t>
  </si>
  <si>
    <t>с. Ольховка, ул. Первомайская, 4</t>
  </si>
  <si>
    <t>с. Ольховка, ул. Первомайская, 5</t>
  </si>
  <si>
    <t>с. Ольховка, ул. Центральная, 47</t>
  </si>
  <si>
    <t>с. Ольховка, ул. Центральная, 45</t>
  </si>
  <si>
    <t>с. Ольховка, ул. Центральная, 37</t>
  </si>
  <si>
    <t>с. Ольховка, ул. Центральная, 38</t>
  </si>
  <si>
    <t>с. Ольховка, ул. Центральная, 32</t>
  </si>
  <si>
    <t>с. Ольховка, ул. Центральная, 4</t>
  </si>
  <si>
    <t>с. Ольховка, ул. Центральная, 41</t>
  </si>
  <si>
    <t>с. Ольховка, ул. Центральная, 42</t>
  </si>
  <si>
    <t>с. Ольховка, ул. Центральная, 49</t>
  </si>
  <si>
    <t>с. Ольховка, ул. Центральная, 36</t>
  </si>
  <si>
    <t>с. Ольховка, ул. Центральная, 8</t>
  </si>
  <si>
    <t>с. Ольховка, ул. Центральная, 30</t>
  </si>
  <si>
    <t>с. Ольховка, ул. Центральная, 39</t>
  </si>
  <si>
    <t>с. Ольховка, ул. Центральная, 40</t>
  </si>
  <si>
    <t>с. Ольховка, ул. Центральная, 2</t>
  </si>
  <si>
    <t>с. Ольховка, ул. Заречная, 9</t>
  </si>
  <si>
    <t>с. Ольховка, ул. Заречная, 10</t>
  </si>
  <si>
    <t>с. Ольховка, ул. Заречная, 11</t>
  </si>
  <si>
    <t>с. Ольховка, ул. Заречная, 12</t>
  </si>
  <si>
    <t>с. Ольховка, ул. Заречная, 4</t>
  </si>
  <si>
    <t>с. Ольховка, ул. Первомайская, 2</t>
  </si>
  <si>
    <t>пгт. Шахтерск, ул. Ленина, 9</t>
  </si>
  <si>
    <t>пгт. Шахтерск, ул. Ленина, 8</t>
  </si>
  <si>
    <t>пгт. Шахтерск, ул. Коммунистическая, 3</t>
  </si>
  <si>
    <t>пгт. Шахтерск, ул. Мира, 40</t>
  </si>
  <si>
    <t>г. Углегорск, ул. Железнорожная, 4А</t>
  </si>
  <si>
    <t>г. Углегорск, ул. Красноармейская, 19</t>
  </si>
  <si>
    <t>г. Углегорск, ул. Приморская, 19</t>
  </si>
  <si>
    <t>г. Углегорск, ул. Портовая, 2А</t>
  </si>
  <si>
    <t>пгт. Шахтерск, ул. Маяковского, 14а</t>
  </si>
  <si>
    <t>пгт. Шахтерск, ул. Коммунистическая, 9</t>
  </si>
  <si>
    <t>пгт. Шахтерск, ул. Ленина, 11</t>
  </si>
  <si>
    <t>с. Бошняково, ул. Новостройка, 1</t>
  </si>
  <si>
    <t>с. Бошняково, ул. Трудовая, 20</t>
  </si>
  <si>
    <t>с. Бошняково, ул. Трудовая, 21</t>
  </si>
  <si>
    <t>с. Бошняково, ул.Центральая, 2</t>
  </si>
  <si>
    <t>с. Бошняково, ул. Шахтерская, 26/1</t>
  </si>
  <si>
    <t>с. Бошняково, пер. Свободный, 5</t>
  </si>
  <si>
    <t>с. Бошняково, ул. Трудовая, 3</t>
  </si>
  <si>
    <t>с. Бошняково, пер. Шахтерский, 3</t>
  </si>
  <si>
    <t>с. Бошняково, ул. Строительный, 8</t>
  </si>
  <si>
    <t>с. Бошняково, ул. Новостройка, 17</t>
  </si>
  <si>
    <t>с. Бошняково, ул. Зеленая, 2</t>
  </si>
  <si>
    <t>с. Бошняково, ул. Зеленая, 18</t>
  </si>
  <si>
    <t>с. Бошняково, ул. Клубная, 15</t>
  </si>
  <si>
    <t>с. Бошняково, ул. Клубная, 17</t>
  </si>
  <si>
    <t>с. Бошняково, ул. Набережная, 22</t>
  </si>
  <si>
    <t>с. Бошняково, ул. Набережная, 24</t>
  </si>
  <si>
    <t>с. Бошняково, ул. Набережная, 26</t>
  </si>
  <si>
    <t>с. Бошняково, ул. Сахалинская, 1</t>
  </si>
  <si>
    <t>с. Бошняково, ул. Сахалинская, 3</t>
  </si>
  <si>
    <t>с. Бошняково, пер. Свободный, 1</t>
  </si>
  <si>
    <t>с. Бошняково, пер. Свободный, 2</t>
  </si>
  <si>
    <t>с. Бошняково, ул. Трудовая, 19</t>
  </si>
  <si>
    <t>с. Бошняково, ул. Школьная, 3</t>
  </si>
  <si>
    <t>г. Углегорск, ул. Речная, 35</t>
  </si>
  <si>
    <t>г. Углегорск, ул. Южно-Зеленая, 37</t>
  </si>
  <si>
    <t>с. Лесогорское, ул. Водопроводная, 43</t>
  </si>
  <si>
    <t>с. Лесогорское, ул. Почтовая, 25</t>
  </si>
  <si>
    <t>с. Лесогорское, ул. Комсомольская, 2</t>
  </si>
  <si>
    <t>с. Лесогорское, ул. Полевая, 2</t>
  </si>
  <si>
    <t>с. Лесогорское, ул. Пионерская, 15</t>
  </si>
  <si>
    <t>с. Лесогорское, ул. Жданова, 11</t>
  </si>
  <si>
    <t>с. Лесогорское, ул. Нахимова, 17</t>
  </si>
  <si>
    <t>с. Лесогорское, ул. Почтовая, 28</t>
  </si>
  <si>
    <t>с. Лесогорское, ул. Советская, 35</t>
  </si>
  <si>
    <t>с. Лесогорское, ул. Советская, 36</t>
  </si>
  <si>
    <t>с. Лесогорское, ул. Советская, 38а</t>
  </si>
  <si>
    <t>с. Лесогорское, ул. Водопроводная, 27</t>
  </si>
  <si>
    <t>с. Лесогорское, ул. Пушкина, 14</t>
  </si>
  <si>
    <t>с. Лесогорское, ул. Пионерская, 27</t>
  </si>
  <si>
    <t>с. Лесогорское, ул. Пионерская, 17</t>
  </si>
  <si>
    <t>стоимость всего, тыс. руб</t>
  </si>
  <si>
    <t>ИТОГО:</t>
  </si>
  <si>
    <t>МБ</t>
  </si>
  <si>
    <t>Площадь сноса план. по ГП
на 2025, м2</t>
  </si>
  <si>
    <t>г. Углегорск, ул. Приморская, 215</t>
  </si>
  <si>
    <t>г. Углегорск, ул. Приморская, 211А</t>
  </si>
  <si>
    <t>г. Углегорск, ул. Набережная, д. 7</t>
  </si>
  <si>
    <t>с. Никольское, ул. Черемушки, 8</t>
  </si>
  <si>
    <t>с. Ольховка, ул. Красный Пахарь,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</si>
</sst>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ont="0" applyFill="0" applyBorder="0" applyAlignment="0" applyProtection="0">
      <alignment vertical="top"/>
    </xf>
    <xf numFmtId="164" fontId="6" fillId="0" borderId="0" applyFont="0" applyFill="0" applyBorder="0" applyAlignment="0" applyProtection="0"/>
  </cellStyleXfs>
  <cellXfs count="6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0" borderId="2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2" fillId="2" borderId="1" xfId="2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2" fillId="2" borderId="1" xfId="2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1" fillId="0" borderId="2" xfId="2" applyNumberFormat="1" applyFont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2" fillId="2" borderId="1" xfId="2" applyNumberFormat="1" applyFont="1" applyFill="1" applyBorder="1" applyAlignment="1">
      <alignment horizontal="left" vertical="center"/>
    </xf>
    <xf numFmtId="167" fontId="2" fillId="2" borderId="1" xfId="0" applyNumberFormat="1" applyFont="1" applyFill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2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165" fontId="1" fillId="0" borderId="1" xfId="2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164" fontId="1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5" fontId="1" fillId="0" borderId="1" xfId="2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5" fontId="2" fillId="2" borderId="1" xfId="2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1" fillId="0" borderId="3" xfId="2" applyNumberFormat="1" applyFont="1" applyBorder="1" applyAlignment="1">
      <alignment horizontal="center" vertical="center" wrapText="1"/>
    </xf>
    <xf numFmtId="165" fontId="1" fillId="0" borderId="4" xfId="2" applyNumberFormat="1" applyFont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 wrapText="1"/>
    </xf>
    <xf numFmtId="165" fontId="2" fillId="0" borderId="4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165" fontId="1" fillId="0" borderId="1" xfId="2" applyNumberFormat="1" applyFont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center" vertical="center"/>
    </xf>
    <xf numFmtId="166" fontId="1" fillId="0" borderId="1" xfId="2" applyNumberFormat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165" fontId="1" fillId="3" borderId="1" xfId="2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2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165" fontId="2" fillId="3" borderId="1" xfId="2" applyNumberFormat="1" applyFont="1" applyFill="1" applyBorder="1" applyAlignment="1">
      <alignment horizontal="left" vertical="center"/>
    </xf>
    <xf numFmtId="165" fontId="2" fillId="3" borderId="1" xfId="2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7"/>
  <sheetViews>
    <sheetView tabSelected="1" topLeftCell="A10" zoomScaleNormal="100" zoomScaleSheetLayoutView="90" workbookViewId="0">
      <selection activeCell="E16" sqref="E16:F16"/>
    </sheetView>
  </sheetViews>
  <sheetFormatPr defaultColWidth="9.140625" defaultRowHeight="15" x14ac:dyDescent="0.25"/>
  <cols>
    <col min="1" max="1" width="5.85546875" style="2" customWidth="1"/>
    <col min="2" max="2" width="34.5703125" style="2" customWidth="1"/>
    <col min="3" max="3" width="29.85546875" style="2" customWidth="1"/>
    <col min="4" max="4" width="27.85546875" style="2" customWidth="1"/>
    <col min="5" max="5" width="13.7109375" style="20" customWidth="1"/>
    <col min="6" max="6" width="5.5703125" style="20" customWidth="1"/>
    <col min="7" max="7" width="13.7109375" style="21" customWidth="1"/>
    <col min="8" max="8" width="13.7109375" style="2" customWidth="1"/>
    <col min="9" max="16384" width="9.140625" style="2"/>
  </cols>
  <sheetData>
    <row r="1" spans="1:8" ht="40.700000000000003" customHeight="1" x14ac:dyDescent="0.25">
      <c r="B1" s="46" t="s">
        <v>7</v>
      </c>
      <c r="C1" s="46"/>
      <c r="D1" s="46"/>
      <c r="E1" s="46"/>
      <c r="F1" s="46"/>
      <c r="G1" s="46"/>
      <c r="H1" s="46"/>
    </row>
    <row r="2" spans="1:8" ht="27" customHeight="1" x14ac:dyDescent="0.25">
      <c r="A2" s="49" t="s">
        <v>6</v>
      </c>
      <c r="B2" s="47" t="s">
        <v>0</v>
      </c>
      <c r="C2" s="48" t="s">
        <v>287</v>
      </c>
      <c r="D2" s="48"/>
      <c r="E2" s="51" t="s">
        <v>284</v>
      </c>
      <c r="F2" s="51"/>
      <c r="G2" s="48" t="s">
        <v>5</v>
      </c>
      <c r="H2" s="48"/>
    </row>
    <row r="3" spans="1:8" ht="40.5" customHeight="1" x14ac:dyDescent="0.25">
      <c r="A3" s="49"/>
      <c r="B3" s="47"/>
      <c r="C3" s="7" t="s">
        <v>2</v>
      </c>
      <c r="D3" s="7" t="s">
        <v>3</v>
      </c>
      <c r="E3" s="51"/>
      <c r="F3" s="51"/>
      <c r="G3" s="28" t="s">
        <v>4</v>
      </c>
      <c r="H3" s="29" t="s">
        <v>286</v>
      </c>
    </row>
    <row r="4" spans="1:8" ht="20.100000000000001" customHeight="1" x14ac:dyDescent="0.25">
      <c r="A4" s="5"/>
      <c r="B4" s="29">
        <v>1</v>
      </c>
      <c r="C4" s="29">
        <v>2</v>
      </c>
      <c r="D4" s="30">
        <v>3</v>
      </c>
      <c r="E4" s="53">
        <v>4</v>
      </c>
      <c r="F4" s="53"/>
      <c r="G4" s="31">
        <v>6</v>
      </c>
      <c r="H4" s="29">
        <v>7</v>
      </c>
    </row>
    <row r="5" spans="1:8" s="15" customFormat="1" ht="20.100000000000001" customHeight="1" x14ac:dyDescent="0.25">
      <c r="A5" s="45">
        <v>2025</v>
      </c>
      <c r="B5" s="45"/>
      <c r="C5" s="45"/>
      <c r="D5" s="45"/>
      <c r="E5" s="45"/>
      <c r="F5" s="45"/>
      <c r="G5" s="45"/>
      <c r="H5" s="45"/>
    </row>
    <row r="6" spans="1:8" ht="30.75" customHeight="1" x14ac:dyDescent="0.25">
      <c r="A6" s="55">
        <v>1</v>
      </c>
      <c r="B6" s="56" t="s">
        <v>11</v>
      </c>
      <c r="C6" s="57">
        <f>674.1*3</f>
        <v>2022.3000000000002</v>
      </c>
      <c r="D6" s="58"/>
      <c r="E6" s="59">
        <v>9416.2999999999993</v>
      </c>
      <c r="F6" s="59"/>
      <c r="G6" s="57">
        <f>97*E6/100</f>
        <v>9133.8109999999997</v>
      </c>
      <c r="H6" s="60">
        <f>E6*3/100</f>
        <v>282.48899999999998</v>
      </c>
    </row>
    <row r="7" spans="1:8" ht="28.5" customHeight="1" x14ac:dyDescent="0.25">
      <c r="A7" s="55">
        <v>2</v>
      </c>
      <c r="B7" s="9" t="s">
        <v>291</v>
      </c>
      <c r="C7" s="57">
        <v>429</v>
      </c>
      <c r="D7" s="58"/>
      <c r="E7" s="59">
        <v>1951.11</v>
      </c>
      <c r="F7" s="59"/>
      <c r="G7" s="57">
        <f t="shared" ref="G7:G9" si="0">97*E7/100</f>
        <v>1892.5766999999998</v>
      </c>
      <c r="H7" s="60">
        <f t="shared" ref="H7:H9" si="1">E7*3/100</f>
        <v>58.533299999999997</v>
      </c>
    </row>
    <row r="8" spans="1:8" ht="30.75" customHeight="1" x14ac:dyDescent="0.25">
      <c r="A8" s="55">
        <v>3</v>
      </c>
      <c r="B8" s="56" t="s">
        <v>8</v>
      </c>
      <c r="C8" s="57">
        <f>389.2*2</f>
        <v>778.4</v>
      </c>
      <c r="D8" s="61"/>
      <c r="E8" s="59">
        <v>2158.44</v>
      </c>
      <c r="F8" s="59"/>
      <c r="G8" s="57">
        <f t="shared" si="0"/>
        <v>2093.6867999999999</v>
      </c>
      <c r="H8" s="60">
        <f t="shared" si="1"/>
        <v>64.753199999999993</v>
      </c>
    </row>
    <row r="9" spans="1:8" ht="30.75" customHeight="1" x14ac:dyDescent="0.25">
      <c r="A9" s="55">
        <v>4</v>
      </c>
      <c r="B9" s="56" t="s">
        <v>290</v>
      </c>
      <c r="C9" s="57">
        <v>618.70000000000005</v>
      </c>
      <c r="D9" s="61"/>
      <c r="E9" s="59">
        <f>E8</f>
        <v>2158.44</v>
      </c>
      <c r="F9" s="59"/>
      <c r="G9" s="57">
        <f t="shared" si="0"/>
        <v>2093.6867999999999</v>
      </c>
      <c r="H9" s="60">
        <f t="shared" si="1"/>
        <v>64.753199999999993</v>
      </c>
    </row>
    <row r="10" spans="1:8" ht="30.75" customHeight="1" x14ac:dyDescent="0.25">
      <c r="A10" s="55">
        <v>5</v>
      </c>
      <c r="B10" s="9" t="s">
        <v>171</v>
      </c>
      <c r="C10" s="57">
        <v>448.9</v>
      </c>
      <c r="D10" s="58"/>
      <c r="E10" s="59">
        <v>2763</v>
      </c>
      <c r="F10" s="59"/>
      <c r="G10" s="57">
        <f>97*E10/100</f>
        <v>2680.11</v>
      </c>
      <c r="H10" s="60">
        <f>E10*3/100</f>
        <v>82.89</v>
      </c>
    </row>
    <row r="11" spans="1:8" s="3" customFormat="1" ht="20.100000000000001" customHeight="1" x14ac:dyDescent="0.25">
      <c r="A11" s="62"/>
      <c r="B11" s="63" t="s">
        <v>1</v>
      </c>
      <c r="C11" s="64">
        <f>SUM(C6:C10)</f>
        <v>4297.3</v>
      </c>
      <c r="D11" s="62"/>
      <c r="E11" s="65">
        <f>SUM(E6:E10)</f>
        <v>18447.29</v>
      </c>
      <c r="F11" s="65"/>
      <c r="G11" s="66">
        <v>17893.8</v>
      </c>
      <c r="H11" s="66">
        <v>553.5</v>
      </c>
    </row>
    <row r="12" spans="1:8" s="15" customFormat="1" ht="20.100000000000001" customHeight="1" x14ac:dyDescent="0.25">
      <c r="A12" s="67">
        <v>2026</v>
      </c>
      <c r="B12" s="67"/>
      <c r="C12" s="67"/>
      <c r="D12" s="67"/>
      <c r="E12" s="67"/>
      <c r="F12" s="67"/>
      <c r="G12" s="67"/>
      <c r="H12" s="67"/>
    </row>
    <row r="13" spans="1:8" ht="30.75" customHeight="1" x14ac:dyDescent="0.25">
      <c r="A13" s="55">
        <v>1</v>
      </c>
      <c r="B13" s="56" t="s">
        <v>10</v>
      </c>
      <c r="C13" s="57">
        <f>634.8*5</f>
        <v>3174</v>
      </c>
      <c r="D13" s="61"/>
      <c r="E13" s="59">
        <v>28000.15</v>
      </c>
      <c r="F13" s="59"/>
      <c r="G13" s="57">
        <f>97*E13/100</f>
        <v>27160.145500000002</v>
      </c>
      <c r="H13" s="60">
        <f>E13*3/100</f>
        <v>840.00450000000012</v>
      </c>
    </row>
    <row r="14" spans="1:8" ht="30.75" customHeight="1" x14ac:dyDescent="0.25">
      <c r="A14" s="55">
        <v>2</v>
      </c>
      <c r="B14" s="56" t="s">
        <v>292</v>
      </c>
      <c r="C14" s="57">
        <v>660.6</v>
      </c>
      <c r="D14" s="58"/>
      <c r="E14" s="59">
        <v>9416.2800000000007</v>
      </c>
      <c r="F14" s="59"/>
      <c r="G14" s="57">
        <f t="shared" ref="G14:G16" si="2">97*E14/100</f>
        <v>9133.7916000000005</v>
      </c>
      <c r="H14" s="60">
        <f t="shared" ref="H14:H16" si="3">E14*3/100</f>
        <v>282.48840000000001</v>
      </c>
    </row>
    <row r="15" spans="1:8" ht="28.5" customHeight="1" x14ac:dyDescent="0.25">
      <c r="A15" s="55">
        <v>3</v>
      </c>
      <c r="B15" s="56" t="s">
        <v>13</v>
      </c>
      <c r="C15" s="57">
        <f>305.8*2</f>
        <v>611.6</v>
      </c>
      <c r="D15" s="58"/>
      <c r="E15" s="59">
        <f>2487.16</f>
        <v>2487.16</v>
      </c>
      <c r="F15" s="59"/>
      <c r="G15" s="57">
        <f t="shared" si="2"/>
        <v>2412.5452</v>
      </c>
      <c r="H15" s="60">
        <f t="shared" si="3"/>
        <v>74.614800000000002</v>
      </c>
    </row>
    <row r="16" spans="1:8" ht="30.75" customHeight="1" x14ac:dyDescent="0.25">
      <c r="A16" s="55">
        <v>4</v>
      </c>
      <c r="B16" s="68" t="s">
        <v>171</v>
      </c>
      <c r="C16" s="57">
        <v>915</v>
      </c>
      <c r="D16" s="61"/>
      <c r="E16" s="59">
        <v>2158.44</v>
      </c>
      <c r="F16" s="59"/>
      <c r="G16" s="57">
        <f t="shared" si="2"/>
        <v>2093.6867999999999</v>
      </c>
      <c r="H16" s="60">
        <f t="shared" si="3"/>
        <v>64.753199999999993</v>
      </c>
    </row>
    <row r="17" spans="1:8" ht="30.75" customHeight="1" x14ac:dyDescent="0.25">
      <c r="A17" s="55">
        <v>4</v>
      </c>
      <c r="B17" s="68" t="s">
        <v>180</v>
      </c>
      <c r="C17" s="57">
        <v>915</v>
      </c>
      <c r="D17" s="61"/>
      <c r="E17" s="59">
        <v>2158.44</v>
      </c>
      <c r="F17" s="59"/>
      <c r="G17" s="57">
        <f t="shared" ref="G17:G23" si="4">97*E17/100</f>
        <v>2093.6867999999999</v>
      </c>
      <c r="H17" s="60">
        <f t="shared" ref="H17:H18" si="5">E17*3/100</f>
        <v>64.753199999999993</v>
      </c>
    </row>
    <row r="18" spans="1:8" ht="30.75" customHeight="1" x14ac:dyDescent="0.25">
      <c r="A18" s="55">
        <v>5</v>
      </c>
      <c r="B18" s="68" t="s">
        <v>181</v>
      </c>
      <c r="C18" s="57">
        <v>915</v>
      </c>
      <c r="D18" s="61"/>
      <c r="E18" s="59">
        <f>E17</f>
        <v>2158.44</v>
      </c>
      <c r="F18" s="59"/>
      <c r="G18" s="57">
        <f t="shared" si="4"/>
        <v>2093.6867999999999</v>
      </c>
      <c r="H18" s="60">
        <f t="shared" si="5"/>
        <v>64.753199999999993</v>
      </c>
    </row>
    <row r="19" spans="1:8" ht="30.75" customHeight="1" x14ac:dyDescent="0.25">
      <c r="A19" s="55">
        <v>6</v>
      </c>
      <c r="B19" s="56" t="s">
        <v>9</v>
      </c>
      <c r="C19" s="57">
        <f>251*2</f>
        <v>502</v>
      </c>
      <c r="D19" s="58"/>
      <c r="E19" s="59">
        <v>2278.1</v>
      </c>
      <c r="F19" s="59"/>
      <c r="G19" s="57">
        <f t="shared" si="4"/>
        <v>2209.7569999999996</v>
      </c>
      <c r="H19" s="60">
        <f t="shared" ref="H19" si="6">E19*3/100</f>
        <v>68.342999999999989</v>
      </c>
    </row>
    <row r="20" spans="1:8" ht="32.25" customHeight="1" x14ac:dyDescent="0.25">
      <c r="A20" s="55">
        <v>7</v>
      </c>
      <c r="B20" s="56" t="s">
        <v>12</v>
      </c>
      <c r="C20" s="57">
        <f>307.3*2</f>
        <v>614.6</v>
      </c>
      <c r="D20" s="58"/>
      <c r="E20" s="59">
        <f>2487.16</f>
        <v>2487.16</v>
      </c>
      <c r="F20" s="59"/>
      <c r="G20" s="57">
        <f t="shared" si="4"/>
        <v>2412.5452</v>
      </c>
      <c r="H20" s="60">
        <f>E20*3/100</f>
        <v>74.614800000000002</v>
      </c>
    </row>
    <row r="21" spans="1:8" ht="28.5" customHeight="1" x14ac:dyDescent="0.25">
      <c r="A21" s="55">
        <v>8</v>
      </c>
      <c r="B21" s="56" t="s">
        <v>233</v>
      </c>
      <c r="C21" s="57">
        <v>614.6</v>
      </c>
      <c r="D21" s="58"/>
      <c r="E21" s="59">
        <f>2487.16</f>
        <v>2487.16</v>
      </c>
      <c r="F21" s="59"/>
      <c r="G21" s="57">
        <f t="shared" si="4"/>
        <v>2412.5452</v>
      </c>
      <c r="H21" s="60">
        <f t="shared" ref="H21:H22" si="7">E21*3/100</f>
        <v>74.614800000000002</v>
      </c>
    </row>
    <row r="22" spans="1:8" ht="30.75" customHeight="1" x14ac:dyDescent="0.25">
      <c r="A22" s="55">
        <v>9</v>
      </c>
      <c r="B22" s="56" t="s">
        <v>243</v>
      </c>
      <c r="C22" s="57">
        <v>614.6</v>
      </c>
      <c r="D22" s="61"/>
      <c r="E22" s="59">
        <f>2487.16</f>
        <v>2487.16</v>
      </c>
      <c r="F22" s="59"/>
      <c r="G22" s="57">
        <f t="shared" si="4"/>
        <v>2412.5452</v>
      </c>
      <c r="H22" s="60">
        <f t="shared" si="7"/>
        <v>74.614800000000002</v>
      </c>
    </row>
    <row r="23" spans="1:8" ht="30.75" customHeight="1" x14ac:dyDescent="0.25">
      <c r="A23" s="55">
        <v>10</v>
      </c>
      <c r="B23" s="56" t="s">
        <v>14</v>
      </c>
      <c r="C23" s="57">
        <v>823.8</v>
      </c>
      <c r="D23" s="58"/>
      <c r="E23" s="59">
        <v>2511.92</v>
      </c>
      <c r="F23" s="59"/>
      <c r="G23" s="57">
        <f t="shared" si="4"/>
        <v>2436.5624000000003</v>
      </c>
      <c r="H23" s="60">
        <f t="shared" ref="H23" si="8">E23*3/100</f>
        <v>75.357600000000005</v>
      </c>
    </row>
    <row r="24" spans="1:8" ht="28.5" customHeight="1" x14ac:dyDescent="0.25">
      <c r="A24" s="55">
        <v>11</v>
      </c>
      <c r="B24" s="56" t="s">
        <v>15</v>
      </c>
      <c r="C24" s="57">
        <v>827.5</v>
      </c>
      <c r="D24" s="58"/>
      <c r="E24" s="59">
        <v>3419.22</v>
      </c>
      <c r="F24" s="59"/>
      <c r="G24" s="57">
        <f t="shared" ref="G24:G29" si="9">97*E24/100</f>
        <v>3316.6433999999995</v>
      </c>
      <c r="H24" s="60">
        <f t="shared" ref="H24:H29" si="10">E24*3/100</f>
        <v>102.5766</v>
      </c>
    </row>
    <row r="25" spans="1:8" ht="30.75" customHeight="1" x14ac:dyDescent="0.25">
      <c r="A25" s="5">
        <v>12</v>
      </c>
      <c r="B25" s="32" t="s">
        <v>288</v>
      </c>
      <c r="C25" s="37">
        <v>498.6</v>
      </c>
      <c r="D25" s="36"/>
      <c r="E25" s="50">
        <v>2278.1</v>
      </c>
      <c r="F25" s="50"/>
      <c r="G25" s="37">
        <f t="shared" si="9"/>
        <v>2209.7569999999996</v>
      </c>
      <c r="H25" s="34">
        <f t="shared" si="10"/>
        <v>68.342999999999989</v>
      </c>
    </row>
    <row r="26" spans="1:8" ht="32.25" customHeight="1" x14ac:dyDescent="0.25">
      <c r="A26" s="5">
        <v>13</v>
      </c>
      <c r="B26" s="9" t="s">
        <v>23</v>
      </c>
      <c r="C26" s="18">
        <v>779</v>
      </c>
      <c r="D26" s="14"/>
      <c r="E26" s="41">
        <v>3732.9</v>
      </c>
      <c r="F26" s="42"/>
      <c r="G26" s="37">
        <f t="shared" si="9"/>
        <v>3620.913</v>
      </c>
      <c r="H26" s="34">
        <f t="shared" si="10"/>
        <v>111.98700000000001</v>
      </c>
    </row>
    <row r="27" spans="1:8" ht="28.5" customHeight="1" x14ac:dyDescent="0.25">
      <c r="A27" s="5">
        <v>14</v>
      </c>
      <c r="B27" s="9" t="s">
        <v>235</v>
      </c>
      <c r="C27" s="18">
        <v>2022.7</v>
      </c>
      <c r="D27" s="14"/>
      <c r="E27" s="41">
        <v>18430.3</v>
      </c>
      <c r="F27" s="42"/>
      <c r="G27" s="37">
        <f t="shared" si="9"/>
        <v>17877.391</v>
      </c>
      <c r="H27" s="34">
        <f t="shared" si="10"/>
        <v>552.90899999999999</v>
      </c>
    </row>
    <row r="28" spans="1:8" ht="32.25" customHeight="1" x14ac:dyDescent="0.25">
      <c r="A28" s="5">
        <v>15</v>
      </c>
      <c r="B28" s="9" t="s">
        <v>182</v>
      </c>
      <c r="C28" s="18">
        <v>2028.8</v>
      </c>
      <c r="D28" s="14"/>
      <c r="E28" s="41">
        <v>18430.3</v>
      </c>
      <c r="F28" s="42"/>
      <c r="G28" s="37">
        <f t="shared" si="9"/>
        <v>17877.391</v>
      </c>
      <c r="H28" s="34">
        <f t="shared" si="10"/>
        <v>552.90899999999999</v>
      </c>
    </row>
    <row r="29" spans="1:8" ht="30.75" customHeight="1" x14ac:dyDescent="0.25">
      <c r="A29" s="5">
        <v>16</v>
      </c>
      <c r="B29" s="9" t="s">
        <v>289</v>
      </c>
      <c r="C29" s="18">
        <v>490.7</v>
      </c>
      <c r="D29" s="38"/>
      <c r="E29" s="50">
        <v>7045.41</v>
      </c>
      <c r="F29" s="50"/>
      <c r="G29" s="37">
        <f t="shared" si="9"/>
        <v>6834.0477000000001</v>
      </c>
      <c r="H29" s="34">
        <f t="shared" si="10"/>
        <v>211.3623</v>
      </c>
    </row>
    <row r="30" spans="1:8" s="3" customFormat="1" ht="20.100000000000001" customHeight="1" x14ac:dyDescent="0.25">
      <c r="A30" s="6"/>
      <c r="B30" s="4" t="s">
        <v>1</v>
      </c>
      <c r="C30" s="22">
        <f>SUM(C13:C29)</f>
        <v>17008.100000000002</v>
      </c>
      <c r="D30" s="1"/>
      <c r="E30" s="52">
        <f>SUM(E13:E29)</f>
        <v>111966.64000000001</v>
      </c>
      <c r="F30" s="52"/>
      <c r="G30" s="17">
        <f>97*E30/100</f>
        <v>108607.64080000002</v>
      </c>
      <c r="H30" s="23">
        <f>E30*3/100</f>
        <v>3358.9992000000002</v>
      </c>
    </row>
    <row r="31" spans="1:8" s="15" customFormat="1" ht="20.100000000000001" customHeight="1" x14ac:dyDescent="0.25">
      <c r="A31" s="45">
        <v>2027</v>
      </c>
      <c r="B31" s="45"/>
      <c r="C31" s="45"/>
      <c r="D31" s="45"/>
      <c r="E31" s="45"/>
      <c r="F31" s="45"/>
      <c r="G31" s="45"/>
      <c r="H31" s="45"/>
    </row>
    <row r="32" spans="1:8" ht="32.25" customHeight="1" x14ac:dyDescent="0.25">
      <c r="A32" s="5">
        <v>1</v>
      </c>
      <c r="B32" s="32" t="s">
        <v>16</v>
      </c>
      <c r="C32" s="35">
        <f>412*2</f>
        <v>824</v>
      </c>
      <c r="D32" s="29"/>
      <c r="E32" s="50">
        <f>6320.8*1.048</f>
        <v>6624.1984000000002</v>
      </c>
      <c r="F32" s="50"/>
      <c r="G32" s="33">
        <f t="shared" ref="G32:G93" si="11">E32*97/100</f>
        <v>6425.4724479999995</v>
      </c>
      <c r="H32" s="34">
        <f t="shared" ref="H32:H93" si="12">E32*3/100</f>
        <v>198.72595200000001</v>
      </c>
    </row>
    <row r="33" spans="1:8" ht="28.5" customHeight="1" x14ac:dyDescent="0.25">
      <c r="A33" s="5">
        <v>2</v>
      </c>
      <c r="B33" s="32" t="s">
        <v>18</v>
      </c>
      <c r="C33" s="33">
        <v>207</v>
      </c>
      <c r="D33" s="29"/>
      <c r="E33" s="41">
        <f>2038.7*1.048</f>
        <v>2136.5576000000001</v>
      </c>
      <c r="F33" s="42"/>
      <c r="G33" s="33">
        <f t="shared" si="11"/>
        <v>2072.4608720000001</v>
      </c>
      <c r="H33" s="34">
        <f t="shared" si="12"/>
        <v>64.096727999999999</v>
      </c>
    </row>
    <row r="34" spans="1:8" ht="28.5" customHeight="1" x14ac:dyDescent="0.25">
      <c r="A34" s="5">
        <v>3</v>
      </c>
      <c r="B34" s="32" t="s">
        <v>17</v>
      </c>
      <c r="C34" s="35">
        <f>459*2</f>
        <v>918</v>
      </c>
      <c r="D34" s="29"/>
      <c r="E34" s="41">
        <f t="shared" ref="E34:E40" si="13">C34*5.6*1.048</f>
        <v>5387.5583999999999</v>
      </c>
      <c r="F34" s="42"/>
      <c r="G34" s="33">
        <f t="shared" si="11"/>
        <v>5225.9316479999998</v>
      </c>
      <c r="H34" s="34">
        <f t="shared" si="12"/>
        <v>161.62675200000001</v>
      </c>
    </row>
    <row r="35" spans="1:8" ht="30.75" customHeight="1" x14ac:dyDescent="0.25">
      <c r="A35" s="5">
        <v>4</v>
      </c>
      <c r="B35" s="32" t="s">
        <v>19</v>
      </c>
      <c r="C35" s="35">
        <f t="shared" ref="C35:C36" si="14">459*2</f>
        <v>918</v>
      </c>
      <c r="D35" s="30"/>
      <c r="E35" s="41">
        <f t="shared" si="13"/>
        <v>5387.5583999999999</v>
      </c>
      <c r="F35" s="42"/>
      <c r="G35" s="33">
        <f t="shared" si="11"/>
        <v>5225.9316479999998</v>
      </c>
      <c r="H35" s="34">
        <f t="shared" si="12"/>
        <v>161.62675200000001</v>
      </c>
    </row>
    <row r="36" spans="1:8" ht="30.75" customHeight="1" x14ac:dyDescent="0.25">
      <c r="A36" s="5">
        <v>5</v>
      </c>
      <c r="B36" s="32" t="s">
        <v>20</v>
      </c>
      <c r="C36" s="35">
        <f t="shared" si="14"/>
        <v>918</v>
      </c>
      <c r="D36" s="29"/>
      <c r="E36" s="41">
        <f t="shared" si="13"/>
        <v>5387.5583999999999</v>
      </c>
      <c r="F36" s="42"/>
      <c r="G36" s="33">
        <f t="shared" si="11"/>
        <v>5225.9316479999998</v>
      </c>
      <c r="H36" s="34">
        <f t="shared" si="12"/>
        <v>161.62675200000001</v>
      </c>
    </row>
    <row r="37" spans="1:8" ht="28.5" customHeight="1" x14ac:dyDescent="0.25">
      <c r="A37" s="5">
        <v>6</v>
      </c>
      <c r="B37" s="32" t="s">
        <v>21</v>
      </c>
      <c r="C37" s="35">
        <v>918</v>
      </c>
      <c r="D37" s="29"/>
      <c r="E37" s="41">
        <f t="shared" si="13"/>
        <v>5387.5583999999999</v>
      </c>
      <c r="F37" s="42"/>
      <c r="G37" s="33">
        <f t="shared" si="11"/>
        <v>5225.9316479999998</v>
      </c>
      <c r="H37" s="34">
        <f t="shared" si="12"/>
        <v>161.62675200000001</v>
      </c>
    </row>
    <row r="38" spans="1:8" ht="30.75" customHeight="1" x14ac:dyDescent="0.25">
      <c r="A38" s="5">
        <v>7</v>
      </c>
      <c r="B38" s="32" t="s">
        <v>22</v>
      </c>
      <c r="C38" s="35">
        <f>619.2</f>
        <v>619.20000000000005</v>
      </c>
      <c r="D38" s="30"/>
      <c r="E38" s="41">
        <f t="shared" si="13"/>
        <v>3633.9609600000003</v>
      </c>
      <c r="F38" s="42"/>
      <c r="G38" s="33">
        <f t="shared" si="11"/>
        <v>3524.9421312000004</v>
      </c>
      <c r="H38" s="34">
        <f t="shared" si="12"/>
        <v>109.01882880000001</v>
      </c>
    </row>
    <row r="39" spans="1:8" ht="30.75" customHeight="1" x14ac:dyDescent="0.25">
      <c r="A39" s="5">
        <v>8</v>
      </c>
      <c r="B39" s="9" t="s">
        <v>23</v>
      </c>
      <c r="C39" s="8">
        <f>357*2</f>
        <v>714</v>
      </c>
      <c r="D39" s="12"/>
      <c r="E39" s="41">
        <f t="shared" si="13"/>
        <v>4190.3231999999998</v>
      </c>
      <c r="F39" s="42"/>
      <c r="G39" s="18">
        <f t="shared" si="11"/>
        <v>4064.6135039999999</v>
      </c>
      <c r="H39" s="24">
        <f t="shared" si="12"/>
        <v>125.70969600000001</v>
      </c>
    </row>
    <row r="40" spans="1:8" ht="32.25" customHeight="1" x14ac:dyDescent="0.25">
      <c r="A40" s="5">
        <v>9</v>
      </c>
      <c r="B40" s="9" t="s">
        <v>24</v>
      </c>
      <c r="C40" s="8">
        <f>229*2</f>
        <v>458</v>
      </c>
      <c r="D40" s="12"/>
      <c r="E40" s="41">
        <f t="shared" si="13"/>
        <v>2687.9103999999998</v>
      </c>
      <c r="F40" s="42"/>
      <c r="G40" s="18">
        <f t="shared" si="11"/>
        <v>2607.2730879999999</v>
      </c>
      <c r="H40" s="24">
        <f t="shared" si="12"/>
        <v>80.637311999999994</v>
      </c>
    </row>
    <row r="41" spans="1:8" ht="28.5" customHeight="1" x14ac:dyDescent="0.25">
      <c r="A41" s="5">
        <v>10</v>
      </c>
      <c r="B41" s="9" t="s">
        <v>25</v>
      </c>
      <c r="C41" s="8">
        <f>230*2</f>
        <v>460</v>
      </c>
      <c r="D41" s="12"/>
      <c r="E41" s="41">
        <f>C41*6.6*1.048</f>
        <v>3181.7280000000001</v>
      </c>
      <c r="F41" s="42"/>
      <c r="G41" s="18">
        <f t="shared" si="11"/>
        <v>3086.2761599999999</v>
      </c>
      <c r="H41" s="24">
        <f t="shared" si="12"/>
        <v>95.451840000000004</v>
      </c>
    </row>
    <row r="42" spans="1:8" ht="32.25" customHeight="1" x14ac:dyDescent="0.25">
      <c r="A42" s="5">
        <v>11</v>
      </c>
      <c r="B42" s="9" t="s">
        <v>26</v>
      </c>
      <c r="C42" s="8">
        <v>220</v>
      </c>
      <c r="D42" s="12"/>
      <c r="E42" s="41">
        <f>C42*7.4*1.048</f>
        <v>1706.144</v>
      </c>
      <c r="F42" s="42"/>
      <c r="G42" s="18">
        <f t="shared" si="11"/>
        <v>1654.9596799999999</v>
      </c>
      <c r="H42" s="24">
        <f t="shared" si="12"/>
        <v>51.18432</v>
      </c>
    </row>
    <row r="43" spans="1:8" ht="28.5" customHeight="1" x14ac:dyDescent="0.25">
      <c r="A43" s="5">
        <v>12</v>
      </c>
      <c r="B43" s="9" t="s">
        <v>27</v>
      </c>
      <c r="C43" s="8">
        <f>239*2</f>
        <v>478</v>
      </c>
      <c r="D43" s="12"/>
      <c r="E43" s="41">
        <f>C43*6.8*1.048</f>
        <v>3406.4192000000003</v>
      </c>
      <c r="F43" s="42"/>
      <c r="G43" s="18">
        <f t="shared" si="11"/>
        <v>3304.2266240000004</v>
      </c>
      <c r="H43" s="24">
        <f t="shared" si="12"/>
        <v>102.192576</v>
      </c>
    </row>
    <row r="44" spans="1:8" ht="30.75" customHeight="1" x14ac:dyDescent="0.25">
      <c r="A44" s="5">
        <v>13</v>
      </c>
      <c r="B44" s="9" t="s">
        <v>28</v>
      </c>
      <c r="C44" s="8">
        <f>493*2</f>
        <v>986</v>
      </c>
      <c r="D44" s="11"/>
      <c r="E44" s="41">
        <f>C44*5.8379*1.048</f>
        <v>6032.4655312000014</v>
      </c>
      <c r="F44" s="42"/>
      <c r="G44" s="18">
        <f t="shared" si="11"/>
        <v>5851.4915652640011</v>
      </c>
      <c r="H44" s="24">
        <f t="shared" si="12"/>
        <v>180.97396593600001</v>
      </c>
    </row>
    <row r="45" spans="1:8" ht="30.75" customHeight="1" x14ac:dyDescent="0.25">
      <c r="A45" s="5">
        <v>14</v>
      </c>
      <c r="B45" s="9" t="s">
        <v>29</v>
      </c>
      <c r="C45" s="8">
        <f>431*2</f>
        <v>862</v>
      </c>
      <c r="D45" s="12"/>
      <c r="E45" s="41">
        <f>C45*5.6*1.048</f>
        <v>5058.9056</v>
      </c>
      <c r="F45" s="42"/>
      <c r="G45" s="18">
        <f t="shared" si="11"/>
        <v>4907.1384319999997</v>
      </c>
      <c r="H45" s="24">
        <f t="shared" si="12"/>
        <v>151.767168</v>
      </c>
    </row>
    <row r="46" spans="1:8" ht="28.5" customHeight="1" x14ac:dyDescent="0.25">
      <c r="A46" s="5">
        <v>15</v>
      </c>
      <c r="B46" s="9" t="s">
        <v>31</v>
      </c>
      <c r="C46" s="8">
        <f>190.3*2</f>
        <v>380.6</v>
      </c>
      <c r="D46" s="12"/>
      <c r="E46" s="41">
        <f>C46*5.6*1.048</f>
        <v>2233.6652800000002</v>
      </c>
      <c r="F46" s="42"/>
      <c r="G46" s="18">
        <f t="shared" si="11"/>
        <v>2166.6553216000002</v>
      </c>
      <c r="H46" s="24">
        <f t="shared" si="12"/>
        <v>67.009958400000002</v>
      </c>
    </row>
    <row r="47" spans="1:8" s="3" customFormat="1" ht="20.100000000000001" customHeight="1" x14ac:dyDescent="0.25">
      <c r="A47" s="6"/>
      <c r="B47" s="4" t="s">
        <v>1</v>
      </c>
      <c r="C47" s="10">
        <f>SUM(C32:C46)</f>
        <v>9880.8000000000011</v>
      </c>
      <c r="D47" s="1"/>
      <c r="E47" s="43">
        <v>62442.400000000001</v>
      </c>
      <c r="F47" s="44"/>
      <c r="G47" s="17">
        <f t="shared" si="11"/>
        <v>60569.127999999997</v>
      </c>
      <c r="H47" s="39">
        <f t="shared" si="12"/>
        <v>1873.2720000000002</v>
      </c>
    </row>
    <row r="48" spans="1:8" s="15" customFormat="1" ht="20.100000000000001" customHeight="1" x14ac:dyDescent="0.25">
      <c r="A48" s="45">
        <v>2028</v>
      </c>
      <c r="B48" s="45"/>
      <c r="C48" s="45"/>
      <c r="D48" s="45"/>
      <c r="E48" s="45"/>
      <c r="F48" s="45"/>
      <c r="G48" s="45"/>
      <c r="H48" s="45"/>
    </row>
    <row r="49" spans="1:8" ht="32.25" customHeight="1" x14ac:dyDescent="0.25">
      <c r="A49" s="5">
        <v>1</v>
      </c>
      <c r="B49" s="9" t="s">
        <v>30</v>
      </c>
      <c r="C49" s="8">
        <f>455*2</f>
        <v>910</v>
      </c>
      <c r="D49" s="12"/>
      <c r="E49" s="41">
        <f>C49*7.6*1.048*1.046*1.05</f>
        <v>7960.443254400001</v>
      </c>
      <c r="F49" s="42"/>
      <c r="G49" s="18">
        <f>E49*97/100</f>
        <v>7721.6299567680016</v>
      </c>
      <c r="H49" s="24">
        <f>E49*3/100</f>
        <v>238.81329763200003</v>
      </c>
    </row>
    <row r="50" spans="1:8" ht="32.25" customHeight="1" x14ac:dyDescent="0.25">
      <c r="A50" s="5">
        <v>2</v>
      </c>
      <c r="B50" s="9" t="s">
        <v>32</v>
      </c>
      <c r="C50" s="8">
        <v>248</v>
      </c>
      <c r="D50" s="12"/>
      <c r="E50" s="41">
        <f t="shared" ref="E50:E99" si="15">C50*7.6*1.048*1.046*1.05</f>
        <v>2169.4394803200003</v>
      </c>
      <c r="F50" s="42"/>
      <c r="G50" s="18">
        <f t="shared" si="11"/>
        <v>2104.3562959104001</v>
      </c>
      <c r="H50" s="24">
        <f t="shared" si="12"/>
        <v>65.083184409600008</v>
      </c>
    </row>
    <row r="51" spans="1:8" ht="30.75" customHeight="1" x14ac:dyDescent="0.25">
      <c r="A51" s="5">
        <v>3</v>
      </c>
      <c r="B51" s="9" t="s">
        <v>33</v>
      </c>
      <c r="C51" s="8">
        <f>374*2</f>
        <v>748</v>
      </c>
      <c r="D51" s="11"/>
      <c r="E51" s="41">
        <f t="shared" si="15"/>
        <v>6543.3094003200013</v>
      </c>
      <c r="F51" s="42"/>
      <c r="G51" s="18">
        <f t="shared" si="11"/>
        <v>6347.0101183104016</v>
      </c>
      <c r="H51" s="24">
        <f t="shared" si="12"/>
        <v>196.29928200960003</v>
      </c>
    </row>
    <row r="52" spans="1:8" ht="30.75" customHeight="1" x14ac:dyDescent="0.25">
      <c r="A52" s="5">
        <v>4</v>
      </c>
      <c r="B52" s="9" t="s">
        <v>34</v>
      </c>
      <c r="C52" s="8">
        <f>374*2</f>
        <v>748</v>
      </c>
      <c r="D52" s="12"/>
      <c r="E52" s="41">
        <f t="shared" si="15"/>
        <v>6543.3094003200013</v>
      </c>
      <c r="F52" s="42"/>
      <c r="G52" s="18">
        <f t="shared" si="11"/>
        <v>6347.0101183104016</v>
      </c>
      <c r="H52" s="24">
        <f t="shared" si="12"/>
        <v>196.29928200960003</v>
      </c>
    </row>
    <row r="53" spans="1:8" ht="32.25" customHeight="1" x14ac:dyDescent="0.25">
      <c r="A53" s="5">
        <v>5</v>
      </c>
      <c r="B53" s="9" t="s">
        <v>35</v>
      </c>
      <c r="C53" s="8">
        <f>389*2</f>
        <v>778</v>
      </c>
      <c r="D53" s="12"/>
      <c r="E53" s="41">
        <f t="shared" si="15"/>
        <v>6805.7415955200004</v>
      </c>
      <c r="F53" s="42"/>
      <c r="G53" s="18">
        <f t="shared" si="11"/>
        <v>6601.5693476544002</v>
      </c>
      <c r="H53" s="24">
        <f t="shared" si="12"/>
        <v>204.17224786560001</v>
      </c>
    </row>
    <row r="54" spans="1:8" ht="28.5" customHeight="1" x14ac:dyDescent="0.25">
      <c r="A54" s="5">
        <v>6</v>
      </c>
      <c r="B54" s="9" t="s">
        <v>36</v>
      </c>
      <c r="C54" s="8">
        <f>506*2</f>
        <v>1012</v>
      </c>
      <c r="D54" s="12"/>
      <c r="E54" s="41">
        <f t="shared" si="15"/>
        <v>8852.7127180799998</v>
      </c>
      <c r="F54" s="42"/>
      <c r="G54" s="18">
        <f t="shared" si="11"/>
        <v>8587.1313365375991</v>
      </c>
      <c r="H54" s="24">
        <f t="shared" si="12"/>
        <v>265.58138154239998</v>
      </c>
    </row>
    <row r="55" spans="1:8" ht="32.25" customHeight="1" x14ac:dyDescent="0.25">
      <c r="A55" s="5">
        <v>7</v>
      </c>
      <c r="B55" s="9" t="s">
        <v>37</v>
      </c>
      <c r="C55" s="8">
        <f>677*3</f>
        <v>2031</v>
      </c>
      <c r="D55" s="12"/>
      <c r="E55" s="41">
        <f t="shared" si="15"/>
        <v>17766.65961504</v>
      </c>
      <c r="F55" s="42"/>
      <c r="G55" s="18">
        <f t="shared" si="11"/>
        <v>17233.659826588802</v>
      </c>
      <c r="H55" s="24">
        <f t="shared" si="12"/>
        <v>532.99978845119995</v>
      </c>
    </row>
    <row r="56" spans="1:8" ht="28.5" customHeight="1" x14ac:dyDescent="0.25">
      <c r="A56" s="5">
        <v>8</v>
      </c>
      <c r="B56" s="9" t="s">
        <v>38</v>
      </c>
      <c r="C56" s="8">
        <f>676.3*3</f>
        <v>2028.8999999999999</v>
      </c>
      <c r="D56" s="12"/>
      <c r="E56" s="41">
        <f t="shared" si="15"/>
        <v>17748.289361375999</v>
      </c>
      <c r="F56" s="42"/>
      <c r="G56" s="18">
        <f t="shared" si="11"/>
        <v>17215.840680534719</v>
      </c>
      <c r="H56" s="24">
        <f t="shared" si="12"/>
        <v>532.44868084127995</v>
      </c>
    </row>
    <row r="57" spans="1:8" ht="30.75" customHeight="1" x14ac:dyDescent="0.25">
      <c r="A57" s="5">
        <v>9</v>
      </c>
      <c r="B57" s="9" t="s">
        <v>39</v>
      </c>
      <c r="C57" s="8">
        <f>663.5*2</f>
        <v>1327</v>
      </c>
      <c r="D57" s="11"/>
      <c r="E57" s="41">
        <f t="shared" si="15"/>
        <v>11608.250767680001</v>
      </c>
      <c r="F57" s="42"/>
      <c r="G57" s="18">
        <f t="shared" si="11"/>
        <v>11260.003244649601</v>
      </c>
      <c r="H57" s="24">
        <f t="shared" si="12"/>
        <v>348.24752303040003</v>
      </c>
    </row>
    <row r="58" spans="1:8" ht="30.75" customHeight="1" x14ac:dyDescent="0.25">
      <c r="A58" s="5">
        <v>10</v>
      </c>
      <c r="B58" s="9" t="s">
        <v>40</v>
      </c>
      <c r="C58" s="8">
        <f>1316*4</f>
        <v>5264</v>
      </c>
      <c r="D58" s="12"/>
      <c r="E58" s="41">
        <f t="shared" si="15"/>
        <v>46048.10251776001</v>
      </c>
      <c r="F58" s="42"/>
      <c r="G58" s="18">
        <f t="shared" si="11"/>
        <v>44666.65944222721</v>
      </c>
      <c r="H58" s="24">
        <f t="shared" si="12"/>
        <v>1381.4430755328003</v>
      </c>
    </row>
    <row r="59" spans="1:8" ht="32.25" customHeight="1" x14ac:dyDescent="0.25">
      <c r="A59" s="5">
        <v>11</v>
      </c>
      <c r="B59" s="9" t="s">
        <v>41</v>
      </c>
      <c r="C59" s="8">
        <f>270*2</f>
        <v>540</v>
      </c>
      <c r="D59" s="12"/>
      <c r="E59" s="41">
        <f t="shared" si="15"/>
        <v>4723.7795136000013</v>
      </c>
      <c r="F59" s="42"/>
      <c r="G59" s="18">
        <f t="shared" si="11"/>
        <v>4582.0661281920011</v>
      </c>
      <c r="H59" s="24">
        <f t="shared" si="12"/>
        <v>141.71338540800002</v>
      </c>
    </row>
    <row r="60" spans="1:8" ht="28.5" customHeight="1" x14ac:dyDescent="0.25">
      <c r="A60" s="5">
        <v>12</v>
      </c>
      <c r="B60" s="9" t="s">
        <v>42</v>
      </c>
      <c r="C60" s="8">
        <f>476*2</f>
        <v>952</v>
      </c>
      <c r="D60" s="12"/>
      <c r="E60" s="41">
        <f t="shared" si="15"/>
        <v>8327.8483276800016</v>
      </c>
      <c r="F60" s="42"/>
      <c r="G60" s="18">
        <f t="shared" si="11"/>
        <v>8078.012877849601</v>
      </c>
      <c r="H60" s="24">
        <f t="shared" si="12"/>
        <v>249.83544983040002</v>
      </c>
    </row>
    <row r="61" spans="1:8" ht="32.25" customHeight="1" x14ac:dyDescent="0.25">
      <c r="A61" s="5">
        <v>13</v>
      </c>
      <c r="B61" s="9" t="s">
        <v>43</v>
      </c>
      <c r="C61" s="8">
        <f>424*2</f>
        <v>848</v>
      </c>
      <c r="D61" s="12"/>
      <c r="E61" s="41">
        <f t="shared" si="15"/>
        <v>7418.0833843200007</v>
      </c>
      <c r="F61" s="42"/>
      <c r="G61" s="18">
        <f t="shared" si="11"/>
        <v>7195.5408827904002</v>
      </c>
      <c r="H61" s="24">
        <f t="shared" si="12"/>
        <v>222.5425015296</v>
      </c>
    </row>
    <row r="62" spans="1:8" ht="28.5" customHeight="1" x14ac:dyDescent="0.25">
      <c r="A62" s="5">
        <v>14</v>
      </c>
      <c r="B62" s="9" t="s">
        <v>44</v>
      </c>
      <c r="C62" s="8">
        <v>296</v>
      </c>
      <c r="D62" s="12"/>
      <c r="E62" s="41">
        <f t="shared" si="15"/>
        <v>2589.3309926400002</v>
      </c>
      <c r="F62" s="42"/>
      <c r="G62" s="18">
        <f t="shared" si="11"/>
        <v>2511.6510628608003</v>
      </c>
      <c r="H62" s="24">
        <f t="shared" si="12"/>
        <v>77.679929779200009</v>
      </c>
    </row>
    <row r="63" spans="1:8" ht="30.75" customHeight="1" x14ac:dyDescent="0.25">
      <c r="A63" s="5">
        <v>15</v>
      </c>
      <c r="B63" s="9" t="s">
        <v>45</v>
      </c>
      <c r="C63" s="8">
        <v>266</v>
      </c>
      <c r="D63" s="12"/>
      <c r="E63" s="41">
        <f t="shared" si="15"/>
        <v>2326.8987974400002</v>
      </c>
      <c r="F63" s="42"/>
      <c r="G63" s="18">
        <f t="shared" si="11"/>
        <v>2257.0918335168003</v>
      </c>
      <c r="H63" s="24">
        <f t="shared" si="12"/>
        <v>69.806963923200001</v>
      </c>
    </row>
    <row r="64" spans="1:8" ht="28.5" customHeight="1" x14ac:dyDescent="0.25">
      <c r="A64" s="5">
        <v>16</v>
      </c>
      <c r="B64" s="9" t="s">
        <v>47</v>
      </c>
      <c r="C64" s="8">
        <f>496*2</f>
        <v>992</v>
      </c>
      <c r="D64" s="12"/>
      <c r="E64" s="41">
        <f t="shared" si="15"/>
        <v>8677.757921280001</v>
      </c>
      <c r="F64" s="42"/>
      <c r="G64" s="18">
        <f t="shared" si="11"/>
        <v>8417.4251836416006</v>
      </c>
      <c r="H64" s="24">
        <f t="shared" si="12"/>
        <v>260.33273763840003</v>
      </c>
    </row>
    <row r="65" spans="1:8" ht="32.25" customHeight="1" x14ac:dyDescent="0.25">
      <c r="A65" s="5">
        <v>17</v>
      </c>
      <c r="B65" s="9" t="s">
        <v>48</v>
      </c>
      <c r="C65" s="8">
        <v>211</v>
      </c>
      <c r="D65" s="12"/>
      <c r="E65" s="41">
        <f t="shared" si="15"/>
        <v>1845.7731062400001</v>
      </c>
      <c r="F65" s="42"/>
      <c r="G65" s="18">
        <f t="shared" si="11"/>
        <v>1790.3999130528</v>
      </c>
      <c r="H65" s="24">
        <f t="shared" si="12"/>
        <v>55.373193187200002</v>
      </c>
    </row>
    <row r="66" spans="1:8" s="3" customFormat="1" ht="20.100000000000001" customHeight="1" x14ac:dyDescent="0.25">
      <c r="A66" s="6"/>
      <c r="B66" s="4" t="s">
        <v>1</v>
      </c>
      <c r="C66" s="10">
        <v>19109</v>
      </c>
      <c r="D66" s="1"/>
      <c r="E66" s="43">
        <v>117152.9</v>
      </c>
      <c r="F66" s="44"/>
      <c r="G66" s="17">
        <f t="shared" si="11"/>
        <v>113638.31299999999</v>
      </c>
      <c r="H66" s="39">
        <f t="shared" si="12"/>
        <v>3514.5869999999995</v>
      </c>
    </row>
    <row r="67" spans="1:8" s="15" customFormat="1" ht="20.100000000000001" customHeight="1" x14ac:dyDescent="0.25">
      <c r="A67" s="45">
        <v>2029</v>
      </c>
      <c r="B67" s="45"/>
      <c r="C67" s="45"/>
      <c r="D67" s="45"/>
      <c r="E67" s="45"/>
      <c r="F67" s="45"/>
      <c r="G67" s="45"/>
      <c r="H67" s="45"/>
    </row>
    <row r="68" spans="1:8" ht="30.75" customHeight="1" x14ac:dyDescent="0.25">
      <c r="A68" s="5">
        <v>1</v>
      </c>
      <c r="B68" s="9" t="s">
        <v>49</v>
      </c>
      <c r="C68" s="8">
        <f>353*2</f>
        <v>706</v>
      </c>
      <c r="D68" s="11"/>
      <c r="E68" s="41">
        <f t="shared" si="15"/>
        <v>6175.9043270400007</v>
      </c>
      <c r="F68" s="42"/>
      <c r="G68" s="18">
        <f t="shared" si="11"/>
        <v>5990.6271972288005</v>
      </c>
      <c r="H68" s="24">
        <f t="shared" si="12"/>
        <v>185.27712981120004</v>
      </c>
    </row>
    <row r="69" spans="1:8" ht="30.75" customHeight="1" x14ac:dyDescent="0.25">
      <c r="A69" s="5">
        <v>2</v>
      </c>
      <c r="B69" s="9" t="s">
        <v>50</v>
      </c>
      <c r="C69" s="8">
        <f>384*2</f>
        <v>768</v>
      </c>
      <c r="D69" s="12"/>
      <c r="E69" s="41">
        <f t="shared" si="15"/>
        <v>6718.2641971200001</v>
      </c>
      <c r="F69" s="42"/>
      <c r="G69" s="18">
        <f t="shared" si="11"/>
        <v>6516.7162712064001</v>
      </c>
      <c r="H69" s="24">
        <f t="shared" si="12"/>
        <v>201.54792591360001</v>
      </c>
    </row>
    <row r="70" spans="1:8" ht="32.25" customHeight="1" x14ac:dyDescent="0.25">
      <c r="A70" s="5">
        <v>3</v>
      </c>
      <c r="B70" s="9" t="s">
        <v>51</v>
      </c>
      <c r="C70" s="8">
        <f>426*2</f>
        <v>852</v>
      </c>
      <c r="D70" s="12"/>
      <c r="E70" s="41">
        <f t="shared" si="15"/>
        <v>7453.0743436800003</v>
      </c>
      <c r="F70" s="42"/>
      <c r="G70" s="18">
        <f t="shared" si="11"/>
        <v>7229.4821133696005</v>
      </c>
      <c r="H70" s="24">
        <f t="shared" si="12"/>
        <v>223.5922303104</v>
      </c>
    </row>
    <row r="71" spans="1:8" ht="28.5" customHeight="1" x14ac:dyDescent="0.25">
      <c r="A71" s="5">
        <v>4</v>
      </c>
      <c r="B71" s="9" t="s">
        <v>52</v>
      </c>
      <c r="C71" s="8">
        <f>515*2</f>
        <v>1030</v>
      </c>
      <c r="D71" s="12"/>
      <c r="E71" s="41">
        <f t="shared" si="15"/>
        <v>9010.1720352000011</v>
      </c>
      <c r="F71" s="42"/>
      <c r="G71" s="18">
        <f t="shared" si="11"/>
        <v>8739.8668741440015</v>
      </c>
      <c r="H71" s="24">
        <f t="shared" si="12"/>
        <v>270.30516105600003</v>
      </c>
    </row>
    <row r="72" spans="1:8" ht="32.25" customHeight="1" x14ac:dyDescent="0.25">
      <c r="A72" s="5">
        <v>5</v>
      </c>
      <c r="B72" s="9" t="s">
        <v>53</v>
      </c>
      <c r="C72" s="8">
        <f>619.6*3</f>
        <v>1858.8000000000002</v>
      </c>
      <c r="D72" s="12"/>
      <c r="E72" s="41">
        <f t="shared" si="15"/>
        <v>16260.298814592004</v>
      </c>
      <c r="F72" s="42"/>
      <c r="G72" s="18">
        <f t="shared" si="11"/>
        <v>15772.489850154245</v>
      </c>
      <c r="H72" s="24">
        <f t="shared" si="12"/>
        <v>487.80896443776015</v>
      </c>
    </row>
    <row r="73" spans="1:8" ht="28.5" customHeight="1" x14ac:dyDescent="0.25">
      <c r="A73" s="5">
        <v>6</v>
      </c>
      <c r="B73" s="9" t="s">
        <v>54</v>
      </c>
      <c r="C73" s="8">
        <v>217</v>
      </c>
      <c r="D73" s="12"/>
      <c r="E73" s="41">
        <f t="shared" si="15"/>
        <v>1898.2595452800001</v>
      </c>
      <c r="F73" s="42"/>
      <c r="G73" s="18">
        <f t="shared" si="11"/>
        <v>1841.3117589216001</v>
      </c>
      <c r="H73" s="24">
        <f t="shared" si="12"/>
        <v>56.947786358400009</v>
      </c>
    </row>
    <row r="74" spans="1:8" ht="30.75" customHeight="1" x14ac:dyDescent="0.25">
      <c r="A74" s="5">
        <v>7</v>
      </c>
      <c r="B74" s="9" t="s">
        <v>55</v>
      </c>
      <c r="C74" s="8">
        <f>443.2*2</f>
        <v>886.4</v>
      </c>
      <c r="D74" s="11"/>
      <c r="E74" s="41">
        <f t="shared" si="15"/>
        <v>7753.9965941760001</v>
      </c>
      <c r="F74" s="42"/>
      <c r="G74" s="18">
        <f t="shared" si="11"/>
        <v>7521.3766963507196</v>
      </c>
      <c r="H74" s="24">
        <f t="shared" si="12"/>
        <v>232.61989782527999</v>
      </c>
    </row>
    <row r="75" spans="1:8" ht="30.75" customHeight="1" x14ac:dyDescent="0.25">
      <c r="A75" s="5">
        <v>8</v>
      </c>
      <c r="B75" s="9" t="s">
        <v>56</v>
      </c>
      <c r="C75" s="8">
        <v>207</v>
      </c>
      <c r="D75" s="12"/>
      <c r="E75" s="41">
        <f t="shared" si="15"/>
        <v>1810.7821468799998</v>
      </c>
      <c r="F75" s="42"/>
      <c r="G75" s="18">
        <f t="shared" si="11"/>
        <v>1756.4586824736</v>
      </c>
      <c r="H75" s="24">
        <f t="shared" si="12"/>
        <v>54.323464406399999</v>
      </c>
    </row>
    <row r="76" spans="1:8" ht="32.25" customHeight="1" x14ac:dyDescent="0.25">
      <c r="A76" s="5">
        <v>9</v>
      </c>
      <c r="B76" s="9" t="s">
        <v>62</v>
      </c>
      <c r="C76" s="8">
        <v>207</v>
      </c>
      <c r="D76" s="12"/>
      <c r="E76" s="41">
        <f t="shared" si="15"/>
        <v>1810.7821468799998</v>
      </c>
      <c r="F76" s="42"/>
      <c r="G76" s="18">
        <f t="shared" si="11"/>
        <v>1756.4586824736</v>
      </c>
      <c r="H76" s="24">
        <f t="shared" si="12"/>
        <v>54.323464406399999</v>
      </c>
    </row>
    <row r="77" spans="1:8" ht="28.5" customHeight="1" x14ac:dyDescent="0.25">
      <c r="A77" s="5">
        <v>10</v>
      </c>
      <c r="B77" s="9" t="s">
        <v>63</v>
      </c>
      <c r="C77" s="8">
        <v>207</v>
      </c>
      <c r="D77" s="12"/>
      <c r="E77" s="41">
        <f t="shared" si="15"/>
        <v>1810.7821468799998</v>
      </c>
      <c r="F77" s="42"/>
      <c r="G77" s="18">
        <f t="shared" si="11"/>
        <v>1756.4586824736</v>
      </c>
      <c r="H77" s="24">
        <f t="shared" si="12"/>
        <v>54.323464406399999</v>
      </c>
    </row>
    <row r="78" spans="1:8" ht="28.5" customHeight="1" x14ac:dyDescent="0.25">
      <c r="A78" s="5">
        <v>11</v>
      </c>
      <c r="B78" s="9" t="s">
        <v>64</v>
      </c>
      <c r="C78" s="8">
        <v>207</v>
      </c>
      <c r="D78" s="12"/>
      <c r="E78" s="41">
        <f t="shared" si="15"/>
        <v>1810.7821468799998</v>
      </c>
      <c r="F78" s="42"/>
      <c r="G78" s="18">
        <f t="shared" si="11"/>
        <v>1756.4586824736</v>
      </c>
      <c r="H78" s="24">
        <f t="shared" si="12"/>
        <v>54.323464406399999</v>
      </c>
    </row>
    <row r="79" spans="1:8" ht="30.75" customHeight="1" x14ac:dyDescent="0.25">
      <c r="A79" s="5">
        <v>12</v>
      </c>
      <c r="B79" s="9" t="s">
        <v>65</v>
      </c>
      <c r="C79" s="8">
        <v>207</v>
      </c>
      <c r="D79" s="11"/>
      <c r="E79" s="41">
        <f t="shared" si="15"/>
        <v>1810.7821468799998</v>
      </c>
      <c r="F79" s="42"/>
      <c r="G79" s="18">
        <f t="shared" si="11"/>
        <v>1756.4586824736</v>
      </c>
      <c r="H79" s="24">
        <f t="shared" si="12"/>
        <v>54.323464406399999</v>
      </c>
    </row>
    <row r="80" spans="1:8" ht="30.75" customHeight="1" x14ac:dyDescent="0.25">
      <c r="A80" s="5">
        <v>13</v>
      </c>
      <c r="B80" s="9" t="s">
        <v>66</v>
      </c>
      <c r="C80" s="8">
        <v>207</v>
      </c>
      <c r="D80" s="12"/>
      <c r="E80" s="41">
        <f t="shared" si="15"/>
        <v>1810.7821468799998</v>
      </c>
      <c r="F80" s="42"/>
      <c r="G80" s="18">
        <f t="shared" si="11"/>
        <v>1756.4586824736</v>
      </c>
      <c r="H80" s="24">
        <f t="shared" si="12"/>
        <v>54.323464406399999</v>
      </c>
    </row>
    <row r="81" spans="1:8" ht="32.25" customHeight="1" x14ac:dyDescent="0.25">
      <c r="A81" s="5">
        <v>14</v>
      </c>
      <c r="B81" s="9" t="s">
        <v>67</v>
      </c>
      <c r="C81" s="8">
        <v>207</v>
      </c>
      <c r="D81" s="12"/>
      <c r="E81" s="41">
        <f t="shared" si="15"/>
        <v>1810.7821468799998</v>
      </c>
      <c r="F81" s="42"/>
      <c r="G81" s="18">
        <f t="shared" si="11"/>
        <v>1756.4586824736</v>
      </c>
      <c r="H81" s="24">
        <f t="shared" si="12"/>
        <v>54.323464406399999</v>
      </c>
    </row>
    <row r="82" spans="1:8" ht="32.25" customHeight="1" x14ac:dyDescent="0.25">
      <c r="A82" s="5">
        <v>15</v>
      </c>
      <c r="B82" s="9" t="s">
        <v>68</v>
      </c>
      <c r="C82" s="8">
        <v>207</v>
      </c>
      <c r="D82" s="12"/>
      <c r="E82" s="41">
        <f t="shared" si="15"/>
        <v>1810.7821468799998</v>
      </c>
      <c r="F82" s="42"/>
      <c r="G82" s="18">
        <f t="shared" si="11"/>
        <v>1756.4586824736</v>
      </c>
      <c r="H82" s="24">
        <f t="shared" si="12"/>
        <v>54.323464406399999</v>
      </c>
    </row>
    <row r="83" spans="1:8" ht="28.5" customHeight="1" x14ac:dyDescent="0.25">
      <c r="A83" s="5">
        <v>16</v>
      </c>
      <c r="B83" s="9" t="s">
        <v>57</v>
      </c>
      <c r="C83" s="8">
        <v>207</v>
      </c>
      <c r="D83" s="12"/>
      <c r="E83" s="41">
        <f t="shared" si="15"/>
        <v>1810.7821468799998</v>
      </c>
      <c r="F83" s="42"/>
      <c r="G83" s="18">
        <f t="shared" si="11"/>
        <v>1756.4586824736</v>
      </c>
      <c r="H83" s="24">
        <f t="shared" si="12"/>
        <v>54.323464406399999</v>
      </c>
    </row>
    <row r="84" spans="1:8" ht="30.75" customHeight="1" x14ac:dyDescent="0.25">
      <c r="A84" s="5">
        <v>17</v>
      </c>
      <c r="B84" s="9" t="s">
        <v>58</v>
      </c>
      <c r="C84" s="8">
        <v>207</v>
      </c>
      <c r="D84" s="11"/>
      <c r="E84" s="41">
        <f t="shared" si="15"/>
        <v>1810.7821468799998</v>
      </c>
      <c r="F84" s="42"/>
      <c r="G84" s="18">
        <f t="shared" si="11"/>
        <v>1756.4586824736</v>
      </c>
      <c r="H84" s="24">
        <f t="shared" si="12"/>
        <v>54.323464406399999</v>
      </c>
    </row>
    <row r="85" spans="1:8" ht="30.75" customHeight="1" x14ac:dyDescent="0.25">
      <c r="A85" s="5">
        <v>18</v>
      </c>
      <c r="B85" s="9" t="s">
        <v>59</v>
      </c>
      <c r="C85" s="8">
        <v>207</v>
      </c>
      <c r="D85" s="12"/>
      <c r="E85" s="41">
        <f t="shared" si="15"/>
        <v>1810.7821468799998</v>
      </c>
      <c r="F85" s="42"/>
      <c r="G85" s="18">
        <f t="shared" si="11"/>
        <v>1756.4586824736</v>
      </c>
      <c r="H85" s="24">
        <f t="shared" si="12"/>
        <v>54.323464406399999</v>
      </c>
    </row>
    <row r="86" spans="1:8" ht="32.25" customHeight="1" x14ac:dyDescent="0.25">
      <c r="A86" s="5">
        <v>19</v>
      </c>
      <c r="B86" s="9" t="s">
        <v>60</v>
      </c>
      <c r="C86" s="8">
        <v>207</v>
      </c>
      <c r="D86" s="12"/>
      <c r="E86" s="41">
        <f t="shared" si="15"/>
        <v>1810.7821468799998</v>
      </c>
      <c r="F86" s="42"/>
      <c r="G86" s="18">
        <f t="shared" si="11"/>
        <v>1756.4586824736</v>
      </c>
      <c r="H86" s="24">
        <f t="shared" si="12"/>
        <v>54.323464406399999</v>
      </c>
    </row>
    <row r="87" spans="1:8" ht="28.5" customHeight="1" x14ac:dyDescent="0.25">
      <c r="A87" s="5">
        <v>20</v>
      </c>
      <c r="B87" s="9" t="s">
        <v>61</v>
      </c>
      <c r="C87" s="8">
        <v>207</v>
      </c>
      <c r="D87" s="12"/>
      <c r="E87" s="41">
        <f t="shared" si="15"/>
        <v>1810.7821468799998</v>
      </c>
      <c r="F87" s="42"/>
      <c r="G87" s="18">
        <f t="shared" si="11"/>
        <v>1756.4586824736</v>
      </c>
      <c r="H87" s="24">
        <f t="shared" si="12"/>
        <v>54.323464406399999</v>
      </c>
    </row>
    <row r="88" spans="1:8" ht="32.25" customHeight="1" x14ac:dyDescent="0.25">
      <c r="A88" s="5">
        <v>21</v>
      </c>
      <c r="B88" s="9" t="s">
        <v>69</v>
      </c>
      <c r="C88" s="8">
        <v>217</v>
      </c>
      <c r="D88" s="12"/>
      <c r="E88" s="41">
        <f t="shared" si="15"/>
        <v>1898.2595452800001</v>
      </c>
      <c r="F88" s="42"/>
      <c r="G88" s="18">
        <f t="shared" si="11"/>
        <v>1841.3117589216001</v>
      </c>
      <c r="H88" s="24">
        <f t="shared" si="12"/>
        <v>56.947786358400009</v>
      </c>
    </row>
    <row r="89" spans="1:8" ht="28.5" customHeight="1" x14ac:dyDescent="0.25">
      <c r="A89" s="5">
        <v>22</v>
      </c>
      <c r="B89" s="9" t="s">
        <v>70</v>
      </c>
      <c r="C89" s="8">
        <v>217</v>
      </c>
      <c r="D89" s="12"/>
      <c r="E89" s="41">
        <f t="shared" si="15"/>
        <v>1898.2595452800001</v>
      </c>
      <c r="F89" s="42"/>
      <c r="G89" s="18">
        <f t="shared" si="11"/>
        <v>1841.3117589216001</v>
      </c>
      <c r="H89" s="24">
        <f t="shared" si="12"/>
        <v>56.947786358400009</v>
      </c>
    </row>
    <row r="90" spans="1:8" ht="30.75" customHeight="1" x14ac:dyDescent="0.25">
      <c r="A90" s="5">
        <v>23</v>
      </c>
      <c r="B90" s="9" t="s">
        <v>71</v>
      </c>
      <c r="C90" s="8">
        <v>217</v>
      </c>
      <c r="D90" s="11"/>
      <c r="E90" s="41">
        <f t="shared" si="15"/>
        <v>1898.2595452800001</v>
      </c>
      <c r="F90" s="42"/>
      <c r="G90" s="18">
        <f t="shared" si="11"/>
        <v>1841.3117589216001</v>
      </c>
      <c r="H90" s="24">
        <f t="shared" si="12"/>
        <v>56.947786358400009</v>
      </c>
    </row>
    <row r="91" spans="1:8" ht="30.75" customHeight="1" x14ac:dyDescent="0.25">
      <c r="A91" s="5">
        <v>24</v>
      </c>
      <c r="B91" s="9" t="s">
        <v>72</v>
      </c>
      <c r="C91" s="8">
        <v>217</v>
      </c>
      <c r="D91" s="12"/>
      <c r="E91" s="41">
        <f t="shared" si="15"/>
        <v>1898.2595452800001</v>
      </c>
      <c r="F91" s="42"/>
      <c r="G91" s="18">
        <f t="shared" si="11"/>
        <v>1841.3117589216001</v>
      </c>
      <c r="H91" s="24">
        <f t="shared" si="12"/>
        <v>56.947786358400009</v>
      </c>
    </row>
    <row r="92" spans="1:8" ht="32.25" customHeight="1" x14ac:dyDescent="0.25">
      <c r="A92" s="5">
        <v>25</v>
      </c>
      <c r="B92" s="9" t="s">
        <v>73</v>
      </c>
      <c r="C92" s="8">
        <v>217</v>
      </c>
      <c r="D92" s="12"/>
      <c r="E92" s="41">
        <f t="shared" si="15"/>
        <v>1898.2595452800001</v>
      </c>
      <c r="F92" s="42"/>
      <c r="G92" s="18">
        <f t="shared" si="11"/>
        <v>1841.3117589216001</v>
      </c>
      <c r="H92" s="24">
        <f t="shared" si="12"/>
        <v>56.947786358400009</v>
      </c>
    </row>
    <row r="93" spans="1:8" ht="28.5" customHeight="1" x14ac:dyDescent="0.25">
      <c r="A93" s="5">
        <v>26</v>
      </c>
      <c r="B93" s="9" t="s">
        <v>74</v>
      </c>
      <c r="C93" s="8">
        <v>217</v>
      </c>
      <c r="D93" s="12"/>
      <c r="E93" s="41">
        <f t="shared" si="15"/>
        <v>1898.2595452800001</v>
      </c>
      <c r="F93" s="42"/>
      <c r="G93" s="18">
        <f t="shared" si="11"/>
        <v>1841.3117589216001</v>
      </c>
      <c r="H93" s="24">
        <f t="shared" si="12"/>
        <v>56.947786358400009</v>
      </c>
    </row>
    <row r="94" spans="1:8" ht="32.25" customHeight="1" x14ac:dyDescent="0.25">
      <c r="A94" s="5">
        <v>27</v>
      </c>
      <c r="B94" s="9" t="s">
        <v>75</v>
      </c>
      <c r="C94" s="8">
        <v>207</v>
      </c>
      <c r="D94" s="12"/>
      <c r="E94" s="41">
        <f t="shared" si="15"/>
        <v>1810.7821468799998</v>
      </c>
      <c r="F94" s="42"/>
      <c r="G94" s="18">
        <f t="shared" ref="G94:G159" si="16">E94*97/100</f>
        <v>1756.4586824736</v>
      </c>
      <c r="H94" s="24">
        <f t="shared" ref="H94:H159" si="17">E94*3/100</f>
        <v>54.323464406399999</v>
      </c>
    </row>
    <row r="95" spans="1:8" ht="28.5" customHeight="1" x14ac:dyDescent="0.25">
      <c r="A95" s="5">
        <v>28</v>
      </c>
      <c r="B95" s="9" t="s">
        <v>76</v>
      </c>
      <c r="C95" s="8">
        <v>207</v>
      </c>
      <c r="D95" s="12"/>
      <c r="E95" s="41">
        <f t="shared" si="15"/>
        <v>1810.7821468799998</v>
      </c>
      <c r="F95" s="42"/>
      <c r="G95" s="18">
        <f t="shared" si="16"/>
        <v>1756.4586824736</v>
      </c>
      <c r="H95" s="24">
        <f t="shared" si="17"/>
        <v>54.323464406399999</v>
      </c>
    </row>
    <row r="96" spans="1:8" ht="32.25" customHeight="1" x14ac:dyDescent="0.25">
      <c r="A96" s="5">
        <v>29</v>
      </c>
      <c r="B96" s="9" t="s">
        <v>77</v>
      </c>
      <c r="C96" s="8">
        <v>216</v>
      </c>
      <c r="D96" s="12"/>
      <c r="E96" s="41">
        <f t="shared" si="15"/>
        <v>1889.5118054400002</v>
      </c>
      <c r="F96" s="42"/>
      <c r="G96" s="18">
        <f t="shared" si="16"/>
        <v>1832.8264512768001</v>
      </c>
      <c r="H96" s="24">
        <f t="shared" si="17"/>
        <v>56.68535416320001</v>
      </c>
    </row>
    <row r="97" spans="1:8" ht="28.5" customHeight="1" x14ac:dyDescent="0.25">
      <c r="A97" s="5">
        <v>30</v>
      </c>
      <c r="B97" s="9" t="s">
        <v>78</v>
      </c>
      <c r="C97" s="8">
        <v>215</v>
      </c>
      <c r="D97" s="12"/>
      <c r="E97" s="41">
        <f t="shared" si="15"/>
        <v>1880.7640656000001</v>
      </c>
      <c r="F97" s="42"/>
      <c r="G97" s="18">
        <f t="shared" si="16"/>
        <v>1824.341143632</v>
      </c>
      <c r="H97" s="24">
        <f t="shared" si="17"/>
        <v>56.422921967999997</v>
      </c>
    </row>
    <row r="98" spans="1:8" ht="30.75" customHeight="1" x14ac:dyDescent="0.25">
      <c r="A98" s="5">
        <v>31</v>
      </c>
      <c r="B98" s="9" t="s">
        <v>79</v>
      </c>
      <c r="C98" s="8">
        <v>217</v>
      </c>
      <c r="D98" s="11"/>
      <c r="E98" s="41">
        <f t="shared" si="15"/>
        <v>1898.2595452800001</v>
      </c>
      <c r="F98" s="42"/>
      <c r="G98" s="18">
        <f t="shared" si="16"/>
        <v>1841.3117589216001</v>
      </c>
      <c r="H98" s="24">
        <f t="shared" si="17"/>
        <v>56.947786358400009</v>
      </c>
    </row>
    <row r="99" spans="1:8" ht="30.75" customHeight="1" x14ac:dyDescent="0.25">
      <c r="A99" s="5">
        <v>32</v>
      </c>
      <c r="B99" s="9" t="s">
        <v>80</v>
      </c>
      <c r="C99" s="8">
        <v>174</v>
      </c>
      <c r="D99" s="12"/>
      <c r="E99" s="41">
        <f t="shared" si="15"/>
        <v>1522.1067321600001</v>
      </c>
      <c r="F99" s="42"/>
      <c r="G99" s="18">
        <f t="shared" si="16"/>
        <v>1476.4435301952001</v>
      </c>
      <c r="H99" s="24">
        <f t="shared" si="17"/>
        <v>45.663201964800002</v>
      </c>
    </row>
    <row r="100" spans="1:8" ht="32.25" customHeight="1" x14ac:dyDescent="0.25">
      <c r="A100" s="5">
        <v>33</v>
      </c>
      <c r="B100" s="9" t="s">
        <v>81</v>
      </c>
      <c r="C100" s="8">
        <v>173</v>
      </c>
      <c r="D100" s="12"/>
      <c r="E100" s="41">
        <f t="shared" ref="E100:E165" si="18">C100*7.6*1.048*1.046*1.05</f>
        <v>1513.35899232</v>
      </c>
      <c r="F100" s="42"/>
      <c r="G100" s="18">
        <f t="shared" si="16"/>
        <v>1467.9582225504</v>
      </c>
      <c r="H100" s="24">
        <f t="shared" si="17"/>
        <v>45.400769769600004</v>
      </c>
    </row>
    <row r="101" spans="1:8" ht="28.5" customHeight="1" x14ac:dyDescent="0.25">
      <c r="A101" s="5">
        <v>34</v>
      </c>
      <c r="B101" s="9" t="s">
        <v>82</v>
      </c>
      <c r="C101" s="8">
        <v>175</v>
      </c>
      <c r="D101" s="12"/>
      <c r="E101" s="41">
        <f t="shared" si="18"/>
        <v>1530.8544720000002</v>
      </c>
      <c r="F101" s="42"/>
      <c r="G101" s="18">
        <f t="shared" si="16"/>
        <v>1484.9288378400004</v>
      </c>
      <c r="H101" s="24">
        <f t="shared" si="17"/>
        <v>45.925634160000008</v>
      </c>
    </row>
    <row r="102" spans="1:8" ht="28.5" customHeight="1" x14ac:dyDescent="0.25">
      <c r="A102" s="5">
        <v>35</v>
      </c>
      <c r="B102" s="9" t="s">
        <v>83</v>
      </c>
      <c r="C102" s="8">
        <v>175</v>
      </c>
      <c r="D102" s="12"/>
      <c r="E102" s="41">
        <f t="shared" si="18"/>
        <v>1530.8544720000002</v>
      </c>
      <c r="F102" s="42"/>
      <c r="G102" s="18">
        <f t="shared" si="16"/>
        <v>1484.9288378400004</v>
      </c>
      <c r="H102" s="24">
        <f t="shared" si="17"/>
        <v>45.925634160000008</v>
      </c>
    </row>
    <row r="103" spans="1:8" ht="30.75" customHeight="1" x14ac:dyDescent="0.25">
      <c r="A103" s="5">
        <v>36</v>
      </c>
      <c r="B103" s="9" t="s">
        <v>84</v>
      </c>
      <c r="C103" s="8">
        <v>217</v>
      </c>
      <c r="D103" s="11"/>
      <c r="E103" s="41">
        <f t="shared" si="18"/>
        <v>1898.2595452800001</v>
      </c>
      <c r="F103" s="42"/>
      <c r="G103" s="18">
        <f t="shared" si="16"/>
        <v>1841.3117589216001</v>
      </c>
      <c r="H103" s="24">
        <f t="shared" si="17"/>
        <v>56.947786358400009</v>
      </c>
    </row>
    <row r="104" spans="1:8" ht="30.75" customHeight="1" x14ac:dyDescent="0.25">
      <c r="A104" s="5">
        <v>37</v>
      </c>
      <c r="B104" s="9" t="s">
        <v>85</v>
      </c>
      <c r="C104" s="8">
        <v>210</v>
      </c>
      <c r="D104" s="12"/>
      <c r="E104" s="41">
        <f t="shared" si="18"/>
        <v>1837.0253664000004</v>
      </c>
      <c r="F104" s="42"/>
      <c r="G104" s="18">
        <f t="shared" si="16"/>
        <v>1781.9146054080004</v>
      </c>
      <c r="H104" s="24">
        <f t="shared" si="17"/>
        <v>55.110760992000017</v>
      </c>
    </row>
    <row r="105" spans="1:8" ht="32.25" customHeight="1" x14ac:dyDescent="0.25">
      <c r="A105" s="5">
        <v>38</v>
      </c>
      <c r="B105" s="9" t="s">
        <v>86</v>
      </c>
      <c r="C105" s="8">
        <v>233</v>
      </c>
      <c r="D105" s="12"/>
      <c r="E105" s="41">
        <f t="shared" si="18"/>
        <v>2038.2233827200002</v>
      </c>
      <c r="F105" s="42"/>
      <c r="G105" s="18">
        <f t="shared" si="16"/>
        <v>1977.0766812384004</v>
      </c>
      <c r="H105" s="24">
        <f t="shared" si="17"/>
        <v>61.146701481600012</v>
      </c>
    </row>
    <row r="106" spans="1:8" ht="32.25" customHeight="1" x14ac:dyDescent="0.25">
      <c r="A106" s="5">
        <v>39</v>
      </c>
      <c r="B106" s="9" t="s">
        <v>87</v>
      </c>
      <c r="C106" s="8">
        <v>220</v>
      </c>
      <c r="D106" s="12"/>
      <c r="E106" s="41">
        <f t="shared" si="18"/>
        <v>1924.5027648000003</v>
      </c>
      <c r="F106" s="42"/>
      <c r="G106" s="18">
        <f t="shared" si="16"/>
        <v>1866.7676818560003</v>
      </c>
      <c r="H106" s="24">
        <f t="shared" si="17"/>
        <v>57.735082944000006</v>
      </c>
    </row>
    <row r="107" spans="1:8" ht="28.5" customHeight="1" x14ac:dyDescent="0.25">
      <c r="A107" s="5">
        <v>40</v>
      </c>
      <c r="B107" s="9" t="s">
        <v>88</v>
      </c>
      <c r="C107" s="8">
        <v>243</v>
      </c>
      <c r="D107" s="12"/>
      <c r="E107" s="41">
        <f t="shared" si="18"/>
        <v>2125.7007811200001</v>
      </c>
      <c r="F107" s="42"/>
      <c r="G107" s="18">
        <f t="shared" si="16"/>
        <v>2061.9297576864001</v>
      </c>
      <c r="H107" s="24">
        <f t="shared" si="17"/>
        <v>63.7710234336</v>
      </c>
    </row>
    <row r="108" spans="1:8" ht="30.75" customHeight="1" x14ac:dyDescent="0.25">
      <c r="A108" s="5">
        <v>41</v>
      </c>
      <c r="B108" s="9" t="s">
        <v>89</v>
      </c>
      <c r="C108" s="8">
        <v>216</v>
      </c>
      <c r="D108" s="11"/>
      <c r="E108" s="41">
        <f t="shared" si="18"/>
        <v>1889.5118054400002</v>
      </c>
      <c r="F108" s="42"/>
      <c r="G108" s="18">
        <f t="shared" si="16"/>
        <v>1832.8264512768001</v>
      </c>
      <c r="H108" s="24">
        <f t="shared" si="17"/>
        <v>56.68535416320001</v>
      </c>
    </row>
    <row r="109" spans="1:8" ht="30.75" customHeight="1" x14ac:dyDescent="0.25">
      <c r="A109" s="5">
        <v>42</v>
      </c>
      <c r="B109" s="9" t="s">
        <v>90</v>
      </c>
      <c r="C109" s="8">
        <v>243</v>
      </c>
      <c r="D109" s="12"/>
      <c r="E109" s="41">
        <f t="shared" si="18"/>
        <v>2125.7007811200001</v>
      </c>
      <c r="F109" s="42"/>
      <c r="G109" s="18">
        <f t="shared" si="16"/>
        <v>2061.9297576864001</v>
      </c>
      <c r="H109" s="24">
        <f t="shared" si="17"/>
        <v>63.7710234336</v>
      </c>
    </row>
    <row r="110" spans="1:8" ht="32.25" customHeight="1" x14ac:dyDescent="0.25">
      <c r="A110" s="5">
        <v>43</v>
      </c>
      <c r="B110" s="9" t="s">
        <v>91</v>
      </c>
      <c r="C110" s="8">
        <v>180</v>
      </c>
      <c r="D110" s="12"/>
      <c r="E110" s="41">
        <f t="shared" si="18"/>
        <v>1574.5931712000001</v>
      </c>
      <c r="F110" s="42"/>
      <c r="G110" s="18">
        <f t="shared" si="16"/>
        <v>1527.355376064</v>
      </c>
      <c r="H110" s="24">
        <f t="shared" si="17"/>
        <v>47.237795136000003</v>
      </c>
    </row>
    <row r="111" spans="1:8" ht="28.5" customHeight="1" x14ac:dyDescent="0.25">
      <c r="A111" s="5">
        <v>44</v>
      </c>
      <c r="B111" s="9" t="s">
        <v>92</v>
      </c>
      <c r="C111" s="8">
        <v>218</v>
      </c>
      <c r="D111" s="12"/>
      <c r="E111" s="41">
        <f t="shared" si="18"/>
        <v>1907.0072851200002</v>
      </c>
      <c r="F111" s="42"/>
      <c r="G111" s="18">
        <f t="shared" si="16"/>
        <v>1849.7970665664002</v>
      </c>
      <c r="H111" s="24">
        <f t="shared" si="17"/>
        <v>57.210218553600008</v>
      </c>
    </row>
    <row r="112" spans="1:8" ht="32.25" customHeight="1" x14ac:dyDescent="0.25">
      <c r="A112" s="5">
        <v>45</v>
      </c>
      <c r="B112" s="9" t="s">
        <v>93</v>
      </c>
      <c r="C112" s="8">
        <v>220</v>
      </c>
      <c r="D112" s="12"/>
      <c r="E112" s="41">
        <f t="shared" si="18"/>
        <v>1924.5027648000003</v>
      </c>
      <c r="F112" s="42"/>
      <c r="G112" s="18">
        <f t="shared" si="16"/>
        <v>1866.7676818560003</v>
      </c>
      <c r="H112" s="24">
        <f t="shared" si="17"/>
        <v>57.735082944000006</v>
      </c>
    </row>
    <row r="113" spans="1:8" ht="28.5" customHeight="1" x14ac:dyDescent="0.25">
      <c r="A113" s="5">
        <v>46</v>
      </c>
      <c r="B113" s="9" t="s">
        <v>94</v>
      </c>
      <c r="C113" s="8">
        <v>223</v>
      </c>
      <c r="D113" s="12"/>
      <c r="E113" s="41">
        <f t="shared" si="18"/>
        <v>1950.7459843200002</v>
      </c>
      <c r="F113" s="42"/>
      <c r="G113" s="18">
        <f t="shared" si="16"/>
        <v>1892.2236047904</v>
      </c>
      <c r="H113" s="24">
        <f t="shared" si="17"/>
        <v>58.522379529600002</v>
      </c>
    </row>
    <row r="114" spans="1:8" ht="30.75" customHeight="1" x14ac:dyDescent="0.25">
      <c r="A114" s="5">
        <v>47</v>
      </c>
      <c r="B114" s="9" t="s">
        <v>95</v>
      </c>
      <c r="C114" s="8">
        <v>220</v>
      </c>
      <c r="D114" s="11"/>
      <c r="E114" s="41">
        <f t="shared" si="18"/>
        <v>1924.5027648000003</v>
      </c>
      <c r="F114" s="42"/>
      <c r="G114" s="18">
        <f t="shared" si="16"/>
        <v>1866.7676818560003</v>
      </c>
      <c r="H114" s="24">
        <f t="shared" si="17"/>
        <v>57.735082944000006</v>
      </c>
    </row>
    <row r="115" spans="1:8" ht="30.75" customHeight="1" x14ac:dyDescent="0.25">
      <c r="A115" s="5">
        <v>48</v>
      </c>
      <c r="B115" s="9" t="s">
        <v>96</v>
      </c>
      <c r="C115" s="8">
        <v>218</v>
      </c>
      <c r="D115" s="12"/>
      <c r="E115" s="41">
        <f t="shared" si="18"/>
        <v>1907.0072851200002</v>
      </c>
      <c r="F115" s="42"/>
      <c r="G115" s="18">
        <f t="shared" si="16"/>
        <v>1849.7970665664002</v>
      </c>
      <c r="H115" s="24">
        <f t="shared" si="17"/>
        <v>57.210218553600008</v>
      </c>
    </row>
    <row r="116" spans="1:8" ht="32.25" customHeight="1" x14ac:dyDescent="0.25">
      <c r="A116" s="5">
        <v>49</v>
      </c>
      <c r="B116" s="9" t="s">
        <v>97</v>
      </c>
      <c r="C116" s="8">
        <v>203.4</v>
      </c>
      <c r="D116" s="12"/>
      <c r="E116" s="41">
        <f t="shared" si="18"/>
        <v>1779.290283456</v>
      </c>
      <c r="F116" s="42"/>
      <c r="G116" s="18">
        <f t="shared" si="16"/>
        <v>1725.9115749523201</v>
      </c>
      <c r="H116" s="24">
        <f t="shared" si="17"/>
        <v>53.378708503680002</v>
      </c>
    </row>
    <row r="117" spans="1:8" ht="28.5" customHeight="1" x14ac:dyDescent="0.25">
      <c r="A117" s="5">
        <v>50</v>
      </c>
      <c r="B117" s="9" t="s">
        <v>98</v>
      </c>
      <c r="C117" s="8">
        <v>238</v>
      </c>
      <c r="D117" s="12"/>
      <c r="E117" s="41">
        <f t="shared" si="18"/>
        <v>2081.9620819200004</v>
      </c>
      <c r="F117" s="42"/>
      <c r="G117" s="18">
        <f t="shared" si="16"/>
        <v>2019.5032194624002</v>
      </c>
      <c r="H117" s="24">
        <f t="shared" si="17"/>
        <v>62.458862457600006</v>
      </c>
    </row>
    <row r="118" spans="1:8" ht="28.5" customHeight="1" x14ac:dyDescent="0.25">
      <c r="A118" s="5">
        <v>51</v>
      </c>
      <c r="B118" s="9" t="s">
        <v>99</v>
      </c>
      <c r="C118" s="8">
        <v>240</v>
      </c>
      <c r="D118" s="12"/>
      <c r="E118" s="41">
        <f t="shared" si="18"/>
        <v>2099.4575616000006</v>
      </c>
      <c r="F118" s="42"/>
      <c r="G118" s="18">
        <f t="shared" si="16"/>
        <v>2036.4738347520006</v>
      </c>
      <c r="H118" s="24">
        <f t="shared" si="17"/>
        <v>62.983726848000025</v>
      </c>
    </row>
    <row r="119" spans="1:8" ht="28.5" customHeight="1" x14ac:dyDescent="0.25">
      <c r="A119" s="5">
        <v>52</v>
      </c>
      <c r="B119" s="9" t="s">
        <v>100</v>
      </c>
      <c r="C119" s="8">
        <v>242</v>
      </c>
      <c r="D119" s="12"/>
      <c r="E119" s="41">
        <f t="shared" si="18"/>
        <v>2116.95304128</v>
      </c>
      <c r="F119" s="42"/>
      <c r="G119" s="18">
        <f t="shared" si="16"/>
        <v>2053.4444500415998</v>
      </c>
      <c r="H119" s="24">
        <f t="shared" si="17"/>
        <v>63.508591238400001</v>
      </c>
    </row>
    <row r="120" spans="1:8" ht="28.5" customHeight="1" x14ac:dyDescent="0.25">
      <c r="A120" s="5">
        <v>53</v>
      </c>
      <c r="B120" s="9" t="s">
        <v>101</v>
      </c>
      <c r="C120" s="8">
        <v>235</v>
      </c>
      <c r="D120" s="12"/>
      <c r="E120" s="41">
        <f t="shared" si="18"/>
        <v>2055.7188624</v>
      </c>
      <c r="F120" s="42"/>
      <c r="G120" s="18">
        <f t="shared" si="16"/>
        <v>1994.0472965280001</v>
      </c>
      <c r="H120" s="24">
        <f t="shared" si="17"/>
        <v>61.671565872000002</v>
      </c>
    </row>
    <row r="121" spans="1:8" ht="32.25" customHeight="1" x14ac:dyDescent="0.25">
      <c r="A121" s="5">
        <v>54</v>
      </c>
      <c r="B121" s="9" t="s">
        <v>102</v>
      </c>
      <c r="C121" s="8">
        <v>119.1</v>
      </c>
      <c r="D121" s="12"/>
      <c r="E121" s="41">
        <f t="shared" si="18"/>
        <v>1041.855814944</v>
      </c>
      <c r="F121" s="42"/>
      <c r="G121" s="18">
        <f t="shared" si="16"/>
        <v>1010.6001404956801</v>
      </c>
      <c r="H121" s="24">
        <f t="shared" si="17"/>
        <v>31.255674448320001</v>
      </c>
    </row>
    <row r="122" spans="1:8" ht="28.5" customHeight="1" x14ac:dyDescent="0.25">
      <c r="A122" s="5">
        <v>55</v>
      </c>
      <c r="B122" s="9" t="s">
        <v>103</v>
      </c>
      <c r="C122" s="8">
        <v>170.4</v>
      </c>
      <c r="D122" s="12"/>
      <c r="E122" s="41">
        <f t="shared" si="18"/>
        <v>1490.6148687360001</v>
      </c>
      <c r="F122" s="42"/>
      <c r="G122" s="18">
        <f t="shared" si="16"/>
        <v>1445.8964226739201</v>
      </c>
      <c r="H122" s="24">
        <f t="shared" si="17"/>
        <v>44.718446062080005</v>
      </c>
    </row>
    <row r="123" spans="1:8" ht="28.5" customHeight="1" x14ac:dyDescent="0.25">
      <c r="A123" s="5">
        <v>56</v>
      </c>
      <c r="B123" s="9" t="s">
        <v>104</v>
      </c>
      <c r="C123" s="8">
        <v>127.2</v>
      </c>
      <c r="D123" s="12"/>
      <c r="E123" s="41">
        <f t="shared" si="18"/>
        <v>1112.7125076480002</v>
      </c>
      <c r="F123" s="42"/>
      <c r="G123" s="18">
        <f t="shared" si="16"/>
        <v>1079.3311324185602</v>
      </c>
      <c r="H123" s="24">
        <f t="shared" si="17"/>
        <v>33.381375229440003</v>
      </c>
    </row>
    <row r="124" spans="1:8" ht="28.5" customHeight="1" x14ac:dyDescent="0.25">
      <c r="A124" s="5">
        <v>57</v>
      </c>
      <c r="B124" s="9" t="s">
        <v>105</v>
      </c>
      <c r="C124" s="8">
        <v>181.3</v>
      </c>
      <c r="D124" s="12"/>
      <c r="E124" s="41">
        <f t="shared" si="18"/>
        <v>1585.9652329920002</v>
      </c>
      <c r="F124" s="42"/>
      <c r="G124" s="18">
        <f t="shared" si="16"/>
        <v>1538.3862760022403</v>
      </c>
      <c r="H124" s="24">
        <f t="shared" si="17"/>
        <v>47.578956989760009</v>
      </c>
    </row>
    <row r="125" spans="1:8" ht="28.5" customHeight="1" x14ac:dyDescent="0.25">
      <c r="A125" s="5">
        <v>58</v>
      </c>
      <c r="B125" s="9" t="s">
        <v>106</v>
      </c>
      <c r="C125" s="8">
        <v>211.5</v>
      </c>
      <c r="D125" s="12"/>
      <c r="E125" s="41">
        <f t="shared" si="18"/>
        <v>1850.1469761600001</v>
      </c>
      <c r="F125" s="42"/>
      <c r="G125" s="18">
        <f t="shared" si="16"/>
        <v>1794.6425668752001</v>
      </c>
      <c r="H125" s="24">
        <f t="shared" si="17"/>
        <v>55.504409284800005</v>
      </c>
    </row>
    <row r="126" spans="1:8" ht="30.75" customHeight="1" x14ac:dyDescent="0.25">
      <c r="A126" s="5">
        <v>59</v>
      </c>
      <c r="B126" s="9" t="s">
        <v>107</v>
      </c>
      <c r="C126" s="8">
        <v>215</v>
      </c>
      <c r="D126" s="11"/>
      <c r="E126" s="41">
        <f t="shared" si="18"/>
        <v>1880.7640656000001</v>
      </c>
      <c r="F126" s="42"/>
      <c r="G126" s="18">
        <f t="shared" si="16"/>
        <v>1824.341143632</v>
      </c>
      <c r="H126" s="24">
        <f t="shared" si="17"/>
        <v>56.422921967999997</v>
      </c>
    </row>
    <row r="127" spans="1:8" ht="30.75" customHeight="1" x14ac:dyDescent="0.25">
      <c r="A127" s="5">
        <v>60</v>
      </c>
      <c r="B127" s="9" t="s">
        <v>108</v>
      </c>
      <c r="C127" s="8">
        <v>217</v>
      </c>
      <c r="D127" s="12"/>
      <c r="E127" s="41">
        <f t="shared" si="18"/>
        <v>1898.2595452800001</v>
      </c>
      <c r="F127" s="42"/>
      <c r="G127" s="18">
        <f t="shared" si="16"/>
        <v>1841.3117589216001</v>
      </c>
      <c r="H127" s="24">
        <f t="shared" si="17"/>
        <v>56.947786358400009</v>
      </c>
    </row>
    <row r="128" spans="1:8" ht="32.25" customHeight="1" x14ac:dyDescent="0.25">
      <c r="A128" s="5">
        <v>61</v>
      </c>
      <c r="B128" s="9" t="s">
        <v>109</v>
      </c>
      <c r="C128" s="8">
        <v>192.5</v>
      </c>
      <c r="D128" s="12"/>
      <c r="E128" s="41">
        <f t="shared" si="18"/>
        <v>1683.9399192000003</v>
      </c>
      <c r="F128" s="42"/>
      <c r="G128" s="18">
        <f t="shared" si="16"/>
        <v>1633.4217216240004</v>
      </c>
      <c r="H128" s="24">
        <f t="shared" si="17"/>
        <v>50.518197576000013</v>
      </c>
    </row>
    <row r="129" spans="1:8" ht="28.5" customHeight="1" x14ac:dyDescent="0.25">
      <c r="A129" s="5">
        <v>62</v>
      </c>
      <c r="B129" s="9" t="s">
        <v>110</v>
      </c>
      <c r="C129" s="8">
        <v>254</v>
      </c>
      <c r="D129" s="12"/>
      <c r="E129" s="41">
        <f t="shared" si="18"/>
        <v>2221.9259193600001</v>
      </c>
      <c r="F129" s="42"/>
      <c r="G129" s="18">
        <f t="shared" si="16"/>
        <v>2155.2681417792001</v>
      </c>
      <c r="H129" s="24">
        <f t="shared" si="17"/>
        <v>66.657777580800001</v>
      </c>
    </row>
    <row r="130" spans="1:8" ht="32.25" customHeight="1" x14ac:dyDescent="0.25">
      <c r="A130" s="5">
        <v>63</v>
      </c>
      <c r="B130" s="9" t="s">
        <v>111</v>
      </c>
      <c r="C130" s="8">
        <v>254</v>
      </c>
      <c r="D130" s="12"/>
      <c r="E130" s="41">
        <f t="shared" si="18"/>
        <v>2221.9259193600001</v>
      </c>
      <c r="F130" s="42"/>
      <c r="G130" s="18">
        <f t="shared" si="16"/>
        <v>2155.2681417792001</v>
      </c>
      <c r="H130" s="24">
        <f t="shared" si="17"/>
        <v>66.657777580800001</v>
      </c>
    </row>
    <row r="131" spans="1:8" ht="28.5" customHeight="1" x14ac:dyDescent="0.25">
      <c r="A131" s="5">
        <v>64</v>
      </c>
      <c r="B131" s="9" t="s">
        <v>112</v>
      </c>
      <c r="C131" s="8">
        <v>204</v>
      </c>
      <c r="D131" s="12"/>
      <c r="E131" s="41">
        <f t="shared" si="18"/>
        <v>1784.5389273600001</v>
      </c>
      <c r="F131" s="42"/>
      <c r="G131" s="18">
        <f t="shared" si="16"/>
        <v>1731.0027595392</v>
      </c>
      <c r="H131" s="24">
        <f t="shared" si="17"/>
        <v>53.536167820800003</v>
      </c>
    </row>
    <row r="132" spans="1:8" ht="30.75" customHeight="1" x14ac:dyDescent="0.25">
      <c r="A132" s="5">
        <v>65</v>
      </c>
      <c r="B132" s="9" t="s">
        <v>113</v>
      </c>
      <c r="C132" s="8">
        <v>250</v>
      </c>
      <c r="D132" s="11"/>
      <c r="E132" s="41">
        <f t="shared" si="18"/>
        <v>2186.93496</v>
      </c>
      <c r="F132" s="42"/>
      <c r="G132" s="18">
        <f t="shared" si="16"/>
        <v>2121.3269111999998</v>
      </c>
      <c r="H132" s="24">
        <f t="shared" si="17"/>
        <v>65.608048799999992</v>
      </c>
    </row>
    <row r="133" spans="1:8" ht="30.75" customHeight="1" x14ac:dyDescent="0.25">
      <c r="A133" s="5">
        <v>66</v>
      </c>
      <c r="B133" s="9" t="s">
        <v>114</v>
      </c>
      <c r="C133" s="8">
        <v>254</v>
      </c>
      <c r="D133" s="12"/>
      <c r="E133" s="41">
        <f t="shared" si="18"/>
        <v>2221.9259193600001</v>
      </c>
      <c r="F133" s="42"/>
      <c r="G133" s="18">
        <f t="shared" si="16"/>
        <v>2155.2681417792001</v>
      </c>
      <c r="H133" s="24">
        <f t="shared" si="17"/>
        <v>66.657777580800001</v>
      </c>
    </row>
    <row r="134" spans="1:8" ht="32.25" customHeight="1" x14ac:dyDescent="0.25">
      <c r="A134" s="5">
        <v>67</v>
      </c>
      <c r="B134" s="9" t="s">
        <v>115</v>
      </c>
      <c r="C134" s="8">
        <v>252</v>
      </c>
      <c r="D134" s="12"/>
      <c r="E134" s="41">
        <f t="shared" si="18"/>
        <v>2204.4304396800003</v>
      </c>
      <c r="F134" s="42"/>
      <c r="G134" s="18">
        <f t="shared" si="16"/>
        <v>2138.2975264896004</v>
      </c>
      <c r="H134" s="24">
        <f t="shared" si="17"/>
        <v>66.132913190400018</v>
      </c>
    </row>
    <row r="135" spans="1:8" ht="28.5" customHeight="1" x14ac:dyDescent="0.25">
      <c r="A135" s="5">
        <v>68</v>
      </c>
      <c r="B135" s="9" t="s">
        <v>116</v>
      </c>
      <c r="C135" s="8">
        <v>248</v>
      </c>
      <c r="D135" s="12"/>
      <c r="E135" s="41">
        <f t="shared" si="18"/>
        <v>2169.4394803200003</v>
      </c>
      <c r="F135" s="42"/>
      <c r="G135" s="18">
        <f t="shared" si="16"/>
        <v>2104.3562959104001</v>
      </c>
      <c r="H135" s="24">
        <f t="shared" si="17"/>
        <v>65.083184409600008</v>
      </c>
    </row>
    <row r="136" spans="1:8" ht="28.5" customHeight="1" x14ac:dyDescent="0.25">
      <c r="A136" s="5">
        <v>69</v>
      </c>
      <c r="B136" s="9" t="s">
        <v>117</v>
      </c>
      <c r="C136" s="8">
        <v>249</v>
      </c>
      <c r="D136" s="12"/>
      <c r="E136" s="41">
        <f t="shared" si="18"/>
        <v>2178.1872201599999</v>
      </c>
      <c r="F136" s="42"/>
      <c r="G136" s="18">
        <f t="shared" si="16"/>
        <v>2112.8416035552</v>
      </c>
      <c r="H136" s="24">
        <f t="shared" si="17"/>
        <v>65.3456166048</v>
      </c>
    </row>
    <row r="137" spans="1:8" ht="28.5" customHeight="1" x14ac:dyDescent="0.25">
      <c r="A137" s="5">
        <v>70</v>
      </c>
      <c r="B137" s="9" t="s">
        <v>118</v>
      </c>
      <c r="C137" s="8">
        <v>251</v>
      </c>
      <c r="D137" s="12"/>
      <c r="E137" s="41">
        <f t="shared" si="18"/>
        <v>2195.6826998400002</v>
      </c>
      <c r="F137" s="42"/>
      <c r="G137" s="18">
        <f t="shared" si="16"/>
        <v>2129.8122188448001</v>
      </c>
      <c r="H137" s="24">
        <f t="shared" si="17"/>
        <v>65.870480995200012</v>
      </c>
    </row>
    <row r="138" spans="1:8" ht="28.5" customHeight="1" x14ac:dyDescent="0.25">
      <c r="A138" s="5">
        <v>71</v>
      </c>
      <c r="B138" s="9" t="s">
        <v>119</v>
      </c>
      <c r="C138" s="8">
        <v>214</v>
      </c>
      <c r="D138" s="12"/>
      <c r="E138" s="41">
        <f t="shared" si="18"/>
        <v>1872.01632576</v>
      </c>
      <c r="F138" s="42"/>
      <c r="G138" s="18">
        <f t="shared" si="16"/>
        <v>1815.8558359872</v>
      </c>
      <c r="H138" s="24">
        <f t="shared" si="17"/>
        <v>56.160489772799998</v>
      </c>
    </row>
    <row r="139" spans="1:8" ht="32.25" customHeight="1" x14ac:dyDescent="0.25">
      <c r="A139" s="5">
        <v>72</v>
      </c>
      <c r="B139" s="9" t="s">
        <v>120</v>
      </c>
      <c r="C139" s="8">
        <v>220</v>
      </c>
      <c r="D139" s="12"/>
      <c r="E139" s="41">
        <f t="shared" si="18"/>
        <v>1924.5027648000003</v>
      </c>
      <c r="F139" s="42"/>
      <c r="G139" s="18">
        <f t="shared" si="16"/>
        <v>1866.7676818560003</v>
      </c>
      <c r="H139" s="24">
        <f t="shared" si="17"/>
        <v>57.735082944000006</v>
      </c>
    </row>
    <row r="140" spans="1:8" ht="28.5" customHeight="1" x14ac:dyDescent="0.25">
      <c r="A140" s="5">
        <v>73</v>
      </c>
      <c r="B140" s="9" t="s">
        <v>121</v>
      </c>
      <c r="C140" s="8">
        <v>248</v>
      </c>
      <c r="D140" s="12"/>
      <c r="E140" s="41">
        <f t="shared" si="18"/>
        <v>2169.4394803200003</v>
      </c>
      <c r="F140" s="42"/>
      <c r="G140" s="18">
        <f t="shared" si="16"/>
        <v>2104.3562959104001</v>
      </c>
      <c r="H140" s="24">
        <f t="shared" si="17"/>
        <v>65.083184409600008</v>
      </c>
    </row>
    <row r="141" spans="1:8" ht="28.5" customHeight="1" x14ac:dyDescent="0.25">
      <c r="A141" s="5">
        <v>74</v>
      </c>
      <c r="B141" s="9" t="s">
        <v>122</v>
      </c>
      <c r="C141" s="8">
        <v>305</v>
      </c>
      <c r="D141" s="12"/>
      <c r="E141" s="41">
        <f t="shared" si="18"/>
        <v>2668.0606512000004</v>
      </c>
      <c r="F141" s="42"/>
      <c r="G141" s="18">
        <f t="shared" si="16"/>
        <v>2588.0188316640006</v>
      </c>
      <c r="H141" s="24">
        <f t="shared" si="17"/>
        <v>80.041819536000006</v>
      </c>
    </row>
    <row r="142" spans="1:8" ht="28.5" customHeight="1" x14ac:dyDescent="0.25">
      <c r="A142" s="5">
        <v>75</v>
      </c>
      <c r="B142" s="9" t="s">
        <v>123</v>
      </c>
      <c r="C142" s="8">
        <v>277.39999999999998</v>
      </c>
      <c r="D142" s="12"/>
      <c r="E142" s="41">
        <f t="shared" si="18"/>
        <v>2426.6230316160004</v>
      </c>
      <c r="F142" s="42"/>
      <c r="G142" s="18">
        <f t="shared" si="16"/>
        <v>2353.8243406675201</v>
      </c>
      <c r="H142" s="24">
        <f t="shared" si="17"/>
        <v>72.798690948480015</v>
      </c>
    </row>
    <row r="143" spans="1:8" ht="28.5" customHeight="1" x14ac:dyDescent="0.25">
      <c r="A143" s="5">
        <v>76</v>
      </c>
      <c r="B143" s="9" t="s">
        <v>125</v>
      </c>
      <c r="C143" s="8">
        <v>280.10000000000002</v>
      </c>
      <c r="D143" s="12"/>
      <c r="E143" s="41">
        <f t="shared" si="18"/>
        <v>2450.2419291840006</v>
      </c>
      <c r="F143" s="42"/>
      <c r="G143" s="18">
        <f t="shared" si="16"/>
        <v>2376.7346713084808</v>
      </c>
      <c r="H143" s="24">
        <f t="shared" si="17"/>
        <v>73.507257875520011</v>
      </c>
    </row>
    <row r="144" spans="1:8" ht="28.5" customHeight="1" x14ac:dyDescent="0.25">
      <c r="A144" s="5">
        <v>77</v>
      </c>
      <c r="B144" s="9" t="s">
        <v>126</v>
      </c>
      <c r="C144" s="8">
        <v>210</v>
      </c>
      <c r="D144" s="12"/>
      <c r="E144" s="41">
        <f t="shared" si="18"/>
        <v>1837.0253664000004</v>
      </c>
      <c r="F144" s="42"/>
      <c r="G144" s="18">
        <f t="shared" si="16"/>
        <v>1781.9146054080004</v>
      </c>
      <c r="H144" s="24">
        <f t="shared" si="17"/>
        <v>55.110760992000017</v>
      </c>
    </row>
    <row r="145" spans="1:8" s="3" customFormat="1" ht="20.100000000000001" customHeight="1" x14ac:dyDescent="0.25">
      <c r="A145" s="6"/>
      <c r="B145" s="4" t="s">
        <v>1</v>
      </c>
      <c r="C145" s="10">
        <v>21402</v>
      </c>
      <c r="D145" s="1"/>
      <c r="E145" s="43">
        <v>126851.6</v>
      </c>
      <c r="F145" s="44"/>
      <c r="G145" s="17">
        <f t="shared" si="16"/>
        <v>123046.05200000001</v>
      </c>
      <c r="H145" s="39">
        <f t="shared" si="17"/>
        <v>3805.5480000000007</v>
      </c>
    </row>
    <row r="146" spans="1:8" s="15" customFormat="1" ht="20.100000000000001" customHeight="1" x14ac:dyDescent="0.25">
      <c r="A146" s="45">
        <v>2030</v>
      </c>
      <c r="B146" s="45"/>
      <c r="C146" s="45"/>
      <c r="D146" s="45"/>
      <c r="E146" s="45"/>
      <c r="F146" s="45"/>
      <c r="G146" s="45"/>
      <c r="H146" s="45"/>
    </row>
    <row r="147" spans="1:8" ht="28.5" customHeight="1" x14ac:dyDescent="0.25">
      <c r="A147" s="40">
        <v>1</v>
      </c>
      <c r="B147" s="9" t="s">
        <v>124</v>
      </c>
      <c r="C147" s="8">
        <f>453*2</f>
        <v>906</v>
      </c>
      <c r="D147" s="12"/>
      <c r="E147" s="41">
        <f>C147*7.6*1.048*1.046*1.05</f>
        <v>7925.4522950400005</v>
      </c>
      <c r="F147" s="42"/>
      <c r="G147" s="18">
        <f>E147*97/100</f>
        <v>7687.6887261888005</v>
      </c>
      <c r="H147" s="24">
        <f>E147*3/100</f>
        <v>237.76356885120003</v>
      </c>
    </row>
    <row r="148" spans="1:8" ht="28.5" customHeight="1" x14ac:dyDescent="0.25">
      <c r="A148" s="5">
        <v>2</v>
      </c>
      <c r="B148" s="9" t="s">
        <v>127</v>
      </c>
      <c r="C148" s="8">
        <v>212</v>
      </c>
      <c r="D148" s="12"/>
      <c r="E148" s="41">
        <f t="shared" si="18"/>
        <v>1854.5208460800002</v>
      </c>
      <c r="F148" s="42"/>
      <c r="G148" s="18">
        <f t="shared" si="16"/>
        <v>1798.8852206976001</v>
      </c>
      <c r="H148" s="24">
        <f t="shared" si="17"/>
        <v>55.635625382400001</v>
      </c>
    </row>
    <row r="149" spans="1:8" ht="28.5" customHeight="1" x14ac:dyDescent="0.25">
      <c r="A149" s="40">
        <v>3</v>
      </c>
      <c r="B149" s="9" t="s">
        <v>128</v>
      </c>
      <c r="C149" s="8">
        <v>201</v>
      </c>
      <c r="D149" s="12"/>
      <c r="E149" s="41">
        <f t="shared" si="18"/>
        <v>1758.29570784</v>
      </c>
      <c r="F149" s="42"/>
      <c r="G149" s="18">
        <f t="shared" si="16"/>
        <v>1705.5468366047999</v>
      </c>
      <c r="H149" s="24">
        <f t="shared" si="17"/>
        <v>52.748871235200006</v>
      </c>
    </row>
    <row r="150" spans="1:8" ht="28.5" customHeight="1" x14ac:dyDescent="0.25">
      <c r="A150" s="5">
        <v>4</v>
      </c>
      <c r="B150" s="9" t="s">
        <v>129</v>
      </c>
      <c r="C150" s="8">
        <v>220</v>
      </c>
      <c r="D150" s="12"/>
      <c r="E150" s="41">
        <f t="shared" si="18"/>
        <v>1924.5027648000003</v>
      </c>
      <c r="F150" s="42"/>
      <c r="G150" s="18">
        <f t="shared" si="16"/>
        <v>1866.7676818560003</v>
      </c>
      <c r="H150" s="24">
        <f t="shared" si="17"/>
        <v>57.735082944000006</v>
      </c>
    </row>
    <row r="151" spans="1:8" ht="30.75" customHeight="1" x14ac:dyDescent="0.25">
      <c r="A151" s="40">
        <v>5</v>
      </c>
      <c r="B151" s="9" t="s">
        <v>137</v>
      </c>
      <c r="C151" s="8">
        <v>232</v>
      </c>
      <c r="D151" s="12"/>
      <c r="E151" s="41">
        <f t="shared" si="18"/>
        <v>2029.4756428800001</v>
      </c>
      <c r="F151" s="42"/>
      <c r="G151" s="18">
        <f t="shared" si="16"/>
        <v>1968.5913735936001</v>
      </c>
      <c r="H151" s="24">
        <f t="shared" si="17"/>
        <v>60.884269286400006</v>
      </c>
    </row>
    <row r="152" spans="1:8" ht="32.25" customHeight="1" x14ac:dyDescent="0.25">
      <c r="A152" s="5">
        <v>6</v>
      </c>
      <c r="B152" s="9" t="s">
        <v>136</v>
      </c>
      <c r="C152" s="8">
        <v>231</v>
      </c>
      <c r="D152" s="12"/>
      <c r="E152" s="41">
        <f t="shared" si="18"/>
        <v>2020.72790304</v>
      </c>
      <c r="F152" s="42"/>
      <c r="G152" s="18">
        <f t="shared" si="16"/>
        <v>1960.1060659488001</v>
      </c>
      <c r="H152" s="24">
        <f t="shared" si="17"/>
        <v>60.621837091199993</v>
      </c>
    </row>
    <row r="153" spans="1:8" ht="28.5" customHeight="1" x14ac:dyDescent="0.25">
      <c r="A153" s="40">
        <v>7</v>
      </c>
      <c r="B153" s="9" t="s">
        <v>135</v>
      </c>
      <c r="C153" s="8">
        <v>240</v>
      </c>
      <c r="D153" s="12"/>
      <c r="E153" s="41">
        <f t="shared" si="18"/>
        <v>2099.4575616000006</v>
      </c>
      <c r="F153" s="42"/>
      <c r="G153" s="18">
        <f t="shared" si="16"/>
        <v>2036.4738347520006</v>
      </c>
      <c r="H153" s="24">
        <f t="shared" si="17"/>
        <v>62.983726848000025</v>
      </c>
    </row>
    <row r="154" spans="1:8" ht="28.5" customHeight="1" x14ac:dyDescent="0.25">
      <c r="A154" s="5">
        <v>8</v>
      </c>
      <c r="B154" s="9" t="s">
        <v>133</v>
      </c>
      <c r="C154" s="8">
        <v>250</v>
      </c>
      <c r="D154" s="12"/>
      <c r="E154" s="41">
        <f t="shared" si="18"/>
        <v>2186.93496</v>
      </c>
      <c r="F154" s="42"/>
      <c r="G154" s="18">
        <f t="shared" si="16"/>
        <v>2121.3269111999998</v>
      </c>
      <c r="H154" s="24">
        <f t="shared" si="17"/>
        <v>65.608048799999992</v>
      </c>
    </row>
    <row r="155" spans="1:8" ht="28.5" customHeight="1" x14ac:dyDescent="0.25">
      <c r="A155" s="40">
        <v>9</v>
      </c>
      <c r="B155" s="9" t="s">
        <v>134</v>
      </c>
      <c r="C155" s="8">
        <v>212</v>
      </c>
      <c r="D155" s="12"/>
      <c r="E155" s="41">
        <f t="shared" si="18"/>
        <v>1854.5208460800002</v>
      </c>
      <c r="F155" s="42"/>
      <c r="G155" s="18">
        <f t="shared" si="16"/>
        <v>1798.8852206976001</v>
      </c>
      <c r="H155" s="24">
        <f t="shared" si="17"/>
        <v>55.635625382400001</v>
      </c>
    </row>
    <row r="156" spans="1:8" ht="28.5" customHeight="1" x14ac:dyDescent="0.25">
      <c r="A156" s="5">
        <v>10</v>
      </c>
      <c r="B156" s="9" t="s">
        <v>132</v>
      </c>
      <c r="C156" s="8">
        <v>220</v>
      </c>
      <c r="D156" s="12"/>
      <c r="E156" s="41">
        <f t="shared" si="18"/>
        <v>1924.5027648000003</v>
      </c>
      <c r="F156" s="42"/>
      <c r="G156" s="18">
        <f t="shared" si="16"/>
        <v>1866.7676818560003</v>
      </c>
      <c r="H156" s="24">
        <f t="shared" si="17"/>
        <v>57.735082944000006</v>
      </c>
    </row>
    <row r="157" spans="1:8" ht="32.25" customHeight="1" x14ac:dyDescent="0.25">
      <c r="A157" s="40">
        <v>11</v>
      </c>
      <c r="B157" s="9" t="s">
        <v>131</v>
      </c>
      <c r="C157" s="8">
        <v>218</v>
      </c>
      <c r="D157" s="12"/>
      <c r="E157" s="41">
        <f t="shared" si="18"/>
        <v>1907.0072851200002</v>
      </c>
      <c r="F157" s="42"/>
      <c r="G157" s="18">
        <f t="shared" si="16"/>
        <v>1849.7970665664002</v>
      </c>
      <c r="H157" s="24">
        <f t="shared" si="17"/>
        <v>57.210218553600008</v>
      </c>
    </row>
    <row r="158" spans="1:8" ht="28.5" customHeight="1" x14ac:dyDescent="0.25">
      <c r="A158" s="5">
        <v>12</v>
      </c>
      <c r="B158" s="9" t="s">
        <v>130</v>
      </c>
      <c r="C158" s="8">
        <v>212</v>
      </c>
      <c r="D158" s="12"/>
      <c r="E158" s="41">
        <f t="shared" si="18"/>
        <v>1854.5208460800002</v>
      </c>
      <c r="F158" s="42"/>
      <c r="G158" s="18">
        <f t="shared" si="16"/>
        <v>1798.8852206976001</v>
      </c>
      <c r="H158" s="24">
        <f t="shared" si="17"/>
        <v>55.635625382400001</v>
      </c>
    </row>
    <row r="159" spans="1:8" ht="28.5" customHeight="1" x14ac:dyDescent="0.25">
      <c r="A159" s="40">
        <v>13</v>
      </c>
      <c r="B159" s="9" t="s">
        <v>129</v>
      </c>
      <c r="C159" s="8">
        <v>220</v>
      </c>
      <c r="D159" s="12"/>
      <c r="E159" s="41">
        <f t="shared" si="18"/>
        <v>1924.5027648000003</v>
      </c>
      <c r="F159" s="42"/>
      <c r="G159" s="18">
        <f t="shared" si="16"/>
        <v>1866.7676818560003</v>
      </c>
      <c r="H159" s="24">
        <f t="shared" si="17"/>
        <v>57.735082944000006</v>
      </c>
    </row>
    <row r="160" spans="1:8" ht="28.5" customHeight="1" x14ac:dyDescent="0.25">
      <c r="A160" s="5">
        <v>14</v>
      </c>
      <c r="B160" s="9" t="s">
        <v>138</v>
      </c>
      <c r="C160" s="8">
        <v>231</v>
      </c>
      <c r="D160" s="12"/>
      <c r="E160" s="41">
        <f t="shared" si="18"/>
        <v>2020.72790304</v>
      </c>
      <c r="F160" s="42"/>
      <c r="G160" s="18">
        <f t="shared" ref="G160:G209" si="19">E160*97/100</f>
        <v>1960.1060659488001</v>
      </c>
      <c r="H160" s="24">
        <f t="shared" ref="H160:H164" si="20">E160*3/100</f>
        <v>60.621837091199993</v>
      </c>
    </row>
    <row r="161" spans="1:8" ht="28.5" customHeight="1" x14ac:dyDescent="0.25">
      <c r="A161" s="40">
        <v>15</v>
      </c>
      <c r="B161" s="9" t="s">
        <v>139</v>
      </c>
      <c r="C161" s="8">
        <v>221</v>
      </c>
      <c r="D161" s="12"/>
      <c r="E161" s="41">
        <f t="shared" si="18"/>
        <v>1933.2505046400001</v>
      </c>
      <c r="F161" s="42"/>
      <c r="G161" s="18">
        <f t="shared" si="19"/>
        <v>1875.2529895008001</v>
      </c>
      <c r="H161" s="24">
        <f t="shared" si="20"/>
        <v>57.997515139200004</v>
      </c>
    </row>
    <row r="162" spans="1:8" ht="28.5" customHeight="1" x14ac:dyDescent="0.25">
      <c r="A162" s="5">
        <v>16</v>
      </c>
      <c r="B162" s="9" t="s">
        <v>140</v>
      </c>
      <c r="C162" s="8">
        <v>221</v>
      </c>
      <c r="D162" s="12"/>
      <c r="E162" s="41">
        <f t="shared" si="18"/>
        <v>1933.2505046400001</v>
      </c>
      <c r="F162" s="42"/>
      <c r="G162" s="18">
        <f t="shared" si="19"/>
        <v>1875.2529895008001</v>
      </c>
      <c r="H162" s="24">
        <f t="shared" si="20"/>
        <v>57.997515139200004</v>
      </c>
    </row>
    <row r="163" spans="1:8" ht="28.5" customHeight="1" x14ac:dyDescent="0.25">
      <c r="A163" s="40">
        <v>17</v>
      </c>
      <c r="B163" s="9" t="s">
        <v>141</v>
      </c>
      <c r="C163" s="8">
        <v>224</v>
      </c>
      <c r="D163" s="12"/>
      <c r="E163" s="41">
        <f t="shared" si="18"/>
        <v>1959.4937241600003</v>
      </c>
      <c r="F163" s="42"/>
      <c r="G163" s="18">
        <f t="shared" si="19"/>
        <v>1900.7089124352001</v>
      </c>
      <c r="H163" s="24">
        <f t="shared" si="20"/>
        <v>58.784811724800008</v>
      </c>
    </row>
    <row r="164" spans="1:8" ht="28.5" customHeight="1" x14ac:dyDescent="0.25">
      <c r="A164" s="5">
        <v>18</v>
      </c>
      <c r="B164" s="9" t="s">
        <v>142</v>
      </c>
      <c r="C164" s="8">
        <v>210</v>
      </c>
      <c r="D164" s="12"/>
      <c r="E164" s="41">
        <f t="shared" si="18"/>
        <v>1837.0253664000004</v>
      </c>
      <c r="F164" s="42"/>
      <c r="G164" s="18">
        <f t="shared" si="19"/>
        <v>1781.9146054080004</v>
      </c>
      <c r="H164" s="24">
        <f t="shared" si="20"/>
        <v>55.110760992000017</v>
      </c>
    </row>
    <row r="165" spans="1:8" ht="28.5" customHeight="1" x14ac:dyDescent="0.25">
      <c r="A165" s="40">
        <v>19</v>
      </c>
      <c r="B165" s="9" t="s">
        <v>143</v>
      </c>
      <c r="C165" s="8">
        <v>241</v>
      </c>
      <c r="D165" s="12"/>
      <c r="E165" s="41">
        <f t="shared" si="18"/>
        <v>2108.2053014399999</v>
      </c>
      <c r="F165" s="42"/>
      <c r="G165" s="18">
        <f t="shared" si="19"/>
        <v>2044.9591423968</v>
      </c>
      <c r="H165" s="24">
        <f>E165*3/100</f>
        <v>63.246159043199995</v>
      </c>
    </row>
    <row r="166" spans="1:8" ht="28.5" customHeight="1" x14ac:dyDescent="0.25">
      <c r="A166" s="5">
        <v>20</v>
      </c>
      <c r="B166" s="9" t="s">
        <v>144</v>
      </c>
      <c r="C166" s="8">
        <v>214</v>
      </c>
      <c r="D166" s="12"/>
      <c r="E166" s="41">
        <f t="shared" ref="E166:E207" si="21">C166*7.6*1.048*1.046*1.05</f>
        <v>1872.01632576</v>
      </c>
      <c r="F166" s="42"/>
      <c r="G166" s="18">
        <f t="shared" si="19"/>
        <v>1815.8558359872</v>
      </c>
      <c r="H166" s="24">
        <f t="shared" ref="H166:H209" si="22">E166*3/100</f>
        <v>56.160489772799998</v>
      </c>
    </row>
    <row r="167" spans="1:8" ht="28.5" customHeight="1" x14ac:dyDescent="0.25">
      <c r="A167" s="40">
        <v>21</v>
      </c>
      <c r="B167" s="9" t="s">
        <v>145</v>
      </c>
      <c r="C167" s="8">
        <v>220</v>
      </c>
      <c r="D167" s="12"/>
      <c r="E167" s="41">
        <f t="shared" si="21"/>
        <v>1924.5027648000003</v>
      </c>
      <c r="F167" s="42"/>
      <c r="G167" s="18">
        <f t="shared" si="19"/>
        <v>1866.7676818560003</v>
      </c>
      <c r="H167" s="24">
        <f t="shared" si="22"/>
        <v>57.735082944000006</v>
      </c>
    </row>
    <row r="168" spans="1:8" ht="28.5" customHeight="1" x14ac:dyDescent="0.25">
      <c r="A168" s="5">
        <v>22</v>
      </c>
      <c r="B168" s="9" t="s">
        <v>146</v>
      </c>
      <c r="C168" s="8">
        <v>241</v>
      </c>
      <c r="D168" s="12"/>
      <c r="E168" s="41">
        <f t="shared" si="21"/>
        <v>2108.2053014399999</v>
      </c>
      <c r="F168" s="42"/>
      <c r="G168" s="18">
        <f t="shared" si="19"/>
        <v>2044.9591423968</v>
      </c>
      <c r="H168" s="24">
        <f t="shared" si="22"/>
        <v>63.246159043199995</v>
      </c>
    </row>
    <row r="169" spans="1:8" s="3" customFormat="1" ht="20.100000000000001" customHeight="1" x14ac:dyDescent="0.25">
      <c r="A169" s="6"/>
      <c r="B169" s="4" t="s">
        <v>1</v>
      </c>
      <c r="C169" s="10">
        <v>5507</v>
      </c>
      <c r="D169" s="1"/>
      <c r="E169" s="43">
        <v>36246.1</v>
      </c>
      <c r="F169" s="44"/>
      <c r="G169" s="17">
        <f t="shared" ref="G169" si="23">E169*97/100</f>
        <v>35158.716999999997</v>
      </c>
      <c r="H169" s="39">
        <f t="shared" ref="H169" si="24">E169*3/100</f>
        <v>1087.3829999999998</v>
      </c>
    </row>
    <row r="170" spans="1:8" ht="28.5" hidden="1" customHeight="1" x14ac:dyDescent="0.25">
      <c r="A170" s="5">
        <v>138</v>
      </c>
      <c r="B170" s="9" t="s">
        <v>147</v>
      </c>
      <c r="C170" s="8">
        <v>221</v>
      </c>
      <c r="D170" s="12"/>
      <c r="E170" s="41">
        <f t="shared" si="21"/>
        <v>1933.2505046400001</v>
      </c>
      <c r="F170" s="42"/>
      <c r="G170" s="18">
        <f t="shared" si="19"/>
        <v>1875.2529895008001</v>
      </c>
      <c r="H170" s="24">
        <f t="shared" si="22"/>
        <v>57.997515139200004</v>
      </c>
    </row>
    <row r="171" spans="1:8" ht="28.5" hidden="1" customHeight="1" x14ac:dyDescent="0.25">
      <c r="A171" s="5">
        <v>139</v>
      </c>
      <c r="B171" s="9" t="s">
        <v>148</v>
      </c>
      <c r="C171" s="8">
        <v>212.4</v>
      </c>
      <c r="D171" s="12"/>
      <c r="E171" s="41">
        <f t="shared" si="21"/>
        <v>1858.0199420160002</v>
      </c>
      <c r="F171" s="42"/>
      <c r="G171" s="18">
        <f t="shared" si="19"/>
        <v>1802.2793437555201</v>
      </c>
      <c r="H171" s="24">
        <f t="shared" si="22"/>
        <v>55.740598260479999</v>
      </c>
    </row>
    <row r="172" spans="1:8" ht="28.5" hidden="1" customHeight="1" x14ac:dyDescent="0.25">
      <c r="A172" s="5">
        <v>140</v>
      </c>
      <c r="B172" s="9" t="s">
        <v>149</v>
      </c>
      <c r="C172" s="8">
        <v>216</v>
      </c>
      <c r="D172" s="12"/>
      <c r="E172" s="41">
        <f t="shared" si="21"/>
        <v>1889.5118054400002</v>
      </c>
      <c r="F172" s="42"/>
      <c r="G172" s="18">
        <f t="shared" si="19"/>
        <v>1832.8264512768001</v>
      </c>
      <c r="H172" s="24">
        <f t="shared" si="22"/>
        <v>56.68535416320001</v>
      </c>
    </row>
    <row r="173" spans="1:8" ht="28.5" hidden="1" customHeight="1" x14ac:dyDescent="0.25">
      <c r="A173" s="5">
        <v>141</v>
      </c>
      <c r="B173" s="9" t="s">
        <v>150</v>
      </c>
      <c r="C173" s="8">
        <v>400</v>
      </c>
      <c r="D173" s="12"/>
      <c r="E173" s="41">
        <f t="shared" si="21"/>
        <v>3499.0959360000006</v>
      </c>
      <c r="F173" s="42"/>
      <c r="G173" s="18">
        <f t="shared" si="19"/>
        <v>3394.123057920001</v>
      </c>
      <c r="H173" s="24">
        <f t="shared" si="22"/>
        <v>104.97287808000002</v>
      </c>
    </row>
    <row r="174" spans="1:8" ht="32.25" hidden="1" customHeight="1" x14ac:dyDescent="0.25">
      <c r="A174" s="5">
        <v>142</v>
      </c>
      <c r="B174" s="9" t="s">
        <v>151</v>
      </c>
      <c r="C174" s="8">
        <v>400</v>
      </c>
      <c r="D174" s="12"/>
      <c r="E174" s="41">
        <f t="shared" si="21"/>
        <v>3499.0959360000006</v>
      </c>
      <c r="F174" s="42"/>
      <c r="G174" s="18">
        <f t="shared" si="19"/>
        <v>3394.123057920001</v>
      </c>
      <c r="H174" s="24">
        <f t="shared" si="22"/>
        <v>104.97287808000002</v>
      </c>
    </row>
    <row r="175" spans="1:8" ht="28.5" hidden="1" customHeight="1" x14ac:dyDescent="0.25">
      <c r="A175" s="5">
        <v>143</v>
      </c>
      <c r="B175" s="9" t="s">
        <v>152</v>
      </c>
      <c r="C175" s="8">
        <v>400</v>
      </c>
      <c r="D175" s="12"/>
      <c r="E175" s="41">
        <f t="shared" si="21"/>
        <v>3499.0959360000006</v>
      </c>
      <c r="F175" s="42"/>
      <c r="G175" s="18">
        <f t="shared" si="19"/>
        <v>3394.123057920001</v>
      </c>
      <c r="H175" s="24">
        <f t="shared" si="22"/>
        <v>104.97287808000002</v>
      </c>
    </row>
    <row r="176" spans="1:8" ht="28.5" hidden="1" customHeight="1" x14ac:dyDescent="0.25">
      <c r="A176" s="5">
        <v>144</v>
      </c>
      <c r="B176" s="9" t="s">
        <v>153</v>
      </c>
      <c r="C176" s="8">
        <v>400</v>
      </c>
      <c r="D176" s="12"/>
      <c r="E176" s="41">
        <f t="shared" si="21"/>
        <v>3499.0959360000006</v>
      </c>
      <c r="F176" s="42"/>
      <c r="G176" s="18">
        <f t="shared" si="19"/>
        <v>3394.123057920001</v>
      </c>
      <c r="H176" s="24">
        <f t="shared" si="22"/>
        <v>104.97287808000002</v>
      </c>
    </row>
    <row r="177" spans="1:8" ht="28.5" hidden="1" customHeight="1" x14ac:dyDescent="0.25">
      <c r="A177" s="5">
        <v>145</v>
      </c>
      <c r="B177" s="9" t="s">
        <v>154</v>
      </c>
      <c r="C177" s="8">
        <v>400</v>
      </c>
      <c r="D177" s="12"/>
      <c r="E177" s="41">
        <f t="shared" si="21"/>
        <v>3499.0959360000006</v>
      </c>
      <c r="F177" s="42"/>
      <c r="G177" s="18">
        <f t="shared" si="19"/>
        <v>3394.123057920001</v>
      </c>
      <c r="H177" s="24">
        <f t="shared" si="22"/>
        <v>104.97287808000002</v>
      </c>
    </row>
    <row r="178" spans="1:8" ht="28.5" hidden="1" customHeight="1" x14ac:dyDescent="0.25">
      <c r="A178" s="5">
        <v>146</v>
      </c>
      <c r="B178" s="9" t="s">
        <v>155</v>
      </c>
      <c r="C178" s="8">
        <v>400</v>
      </c>
      <c r="D178" s="12"/>
      <c r="E178" s="41">
        <f t="shared" si="21"/>
        <v>3499.0959360000006</v>
      </c>
      <c r="F178" s="42"/>
      <c r="G178" s="18">
        <f t="shared" si="19"/>
        <v>3394.123057920001</v>
      </c>
      <c r="H178" s="24">
        <f t="shared" si="22"/>
        <v>104.97287808000002</v>
      </c>
    </row>
    <row r="179" spans="1:8" ht="28.5" hidden="1" customHeight="1" x14ac:dyDescent="0.25">
      <c r="A179" s="5">
        <v>147</v>
      </c>
      <c r="B179" s="9" t="s">
        <v>156</v>
      </c>
      <c r="C179" s="8">
        <v>286.3</v>
      </c>
      <c r="D179" s="12"/>
      <c r="E179" s="41">
        <f t="shared" si="21"/>
        <v>2504.4779161920005</v>
      </c>
      <c r="F179" s="42"/>
      <c r="G179" s="18">
        <f t="shared" si="19"/>
        <v>2429.3435787062404</v>
      </c>
      <c r="H179" s="24">
        <f t="shared" si="22"/>
        <v>75.134337485760014</v>
      </c>
    </row>
    <row r="180" spans="1:8" ht="28.5" hidden="1" customHeight="1" x14ac:dyDescent="0.25">
      <c r="A180" s="5">
        <v>148</v>
      </c>
      <c r="B180" s="9" t="s">
        <v>157</v>
      </c>
      <c r="C180" s="8">
        <v>261.7</v>
      </c>
      <c r="D180" s="12"/>
      <c r="E180" s="41">
        <f t="shared" si="21"/>
        <v>2289.283516128</v>
      </c>
      <c r="F180" s="42"/>
      <c r="G180" s="18">
        <f t="shared" si="19"/>
        <v>2220.6050106441598</v>
      </c>
      <c r="H180" s="24">
        <f t="shared" si="22"/>
        <v>68.678505483839999</v>
      </c>
    </row>
    <row r="181" spans="1:8" ht="28.5" hidden="1" customHeight="1" x14ac:dyDescent="0.25">
      <c r="A181" s="5">
        <v>149</v>
      </c>
      <c r="B181" s="9" t="s">
        <v>158</v>
      </c>
      <c r="C181" s="8">
        <v>285.39999999999998</v>
      </c>
      <c r="D181" s="12"/>
      <c r="E181" s="41">
        <f t="shared" si="21"/>
        <v>2496.604950336</v>
      </c>
      <c r="F181" s="42"/>
      <c r="G181" s="18">
        <f t="shared" si="19"/>
        <v>2421.7068018259201</v>
      </c>
      <c r="H181" s="24">
        <f t="shared" si="22"/>
        <v>74.898148510080006</v>
      </c>
    </row>
    <row r="182" spans="1:8" ht="28.5" hidden="1" customHeight="1" x14ac:dyDescent="0.25">
      <c r="A182" s="5">
        <v>150</v>
      </c>
      <c r="B182" s="9" t="s">
        <v>159</v>
      </c>
      <c r="C182" s="8">
        <v>158</v>
      </c>
      <c r="D182" s="12"/>
      <c r="E182" s="41">
        <f t="shared" si="21"/>
        <v>1382.1428947200002</v>
      </c>
      <c r="F182" s="42"/>
      <c r="G182" s="18">
        <f t="shared" si="19"/>
        <v>1340.6786078784</v>
      </c>
      <c r="H182" s="24">
        <f t="shared" si="22"/>
        <v>41.464286841600007</v>
      </c>
    </row>
    <row r="183" spans="1:8" ht="28.5" hidden="1" customHeight="1" x14ac:dyDescent="0.25">
      <c r="A183" s="5">
        <v>151</v>
      </c>
      <c r="B183" s="9" t="s">
        <v>160</v>
      </c>
      <c r="C183" s="8">
        <v>144.1</v>
      </c>
      <c r="D183" s="12"/>
      <c r="E183" s="41">
        <f t="shared" si="21"/>
        <v>1260.5493109440001</v>
      </c>
      <c r="F183" s="42"/>
      <c r="G183" s="18">
        <f t="shared" si="19"/>
        <v>1222.7328316156802</v>
      </c>
      <c r="H183" s="24">
        <f t="shared" si="22"/>
        <v>37.81647932832</v>
      </c>
    </row>
    <row r="184" spans="1:8" ht="28.5" hidden="1" customHeight="1" x14ac:dyDescent="0.25">
      <c r="A184" s="5">
        <v>152</v>
      </c>
      <c r="B184" s="9" t="s">
        <v>161</v>
      </c>
      <c r="C184" s="8">
        <v>159.19999999999999</v>
      </c>
      <c r="D184" s="12"/>
      <c r="E184" s="41">
        <f t="shared" si="21"/>
        <v>1392.6401825280002</v>
      </c>
      <c r="F184" s="42"/>
      <c r="G184" s="18">
        <f t="shared" si="19"/>
        <v>1350.8609770521603</v>
      </c>
      <c r="H184" s="24">
        <f t="shared" si="22"/>
        <v>41.779205475840008</v>
      </c>
    </row>
    <row r="185" spans="1:8" ht="28.5" hidden="1" customHeight="1" x14ac:dyDescent="0.25">
      <c r="A185" s="5">
        <v>153</v>
      </c>
      <c r="B185" s="9" t="s">
        <v>164</v>
      </c>
      <c r="C185" s="8">
        <v>139.69999999999999</v>
      </c>
      <c r="D185" s="12"/>
      <c r="E185" s="41">
        <f t="shared" si="21"/>
        <v>1222.0592556479996</v>
      </c>
      <c r="F185" s="42"/>
      <c r="G185" s="18">
        <f t="shared" si="19"/>
        <v>1185.3974779785597</v>
      </c>
      <c r="H185" s="24">
        <f t="shared" si="22"/>
        <v>36.661777669439992</v>
      </c>
    </row>
    <row r="186" spans="1:8" ht="28.5" hidden="1" customHeight="1" x14ac:dyDescent="0.25">
      <c r="A186" s="5">
        <v>154</v>
      </c>
      <c r="B186" s="9" t="s">
        <v>165</v>
      </c>
      <c r="C186" s="8">
        <v>137.30000000000001</v>
      </c>
      <c r="D186" s="12"/>
      <c r="E186" s="41">
        <f t="shared" si="21"/>
        <v>1201.0646800320001</v>
      </c>
      <c r="F186" s="42"/>
      <c r="G186" s="18">
        <f t="shared" si="19"/>
        <v>1165.0327396310399</v>
      </c>
      <c r="H186" s="24">
        <f t="shared" si="22"/>
        <v>36.031940400960004</v>
      </c>
    </row>
    <row r="187" spans="1:8" ht="28.5" hidden="1" customHeight="1" x14ac:dyDescent="0.25">
      <c r="A187" s="5">
        <v>155</v>
      </c>
      <c r="B187" s="9" t="s">
        <v>166</v>
      </c>
      <c r="C187" s="8">
        <v>138.4</v>
      </c>
      <c r="D187" s="12"/>
      <c r="E187" s="41">
        <f t="shared" si="21"/>
        <v>1210.6871938559998</v>
      </c>
      <c r="F187" s="42"/>
      <c r="G187" s="18">
        <f t="shared" si="19"/>
        <v>1174.3665780403198</v>
      </c>
      <c r="H187" s="24">
        <f t="shared" si="22"/>
        <v>36.320615815679993</v>
      </c>
    </row>
    <row r="188" spans="1:8" ht="28.5" hidden="1" customHeight="1" x14ac:dyDescent="0.25">
      <c r="A188" s="5">
        <v>156</v>
      </c>
      <c r="B188" s="9" t="s">
        <v>162</v>
      </c>
      <c r="C188" s="8">
        <v>148</v>
      </c>
      <c r="D188" s="12"/>
      <c r="E188" s="41">
        <f t="shared" si="21"/>
        <v>1294.6654963200001</v>
      </c>
      <c r="F188" s="42"/>
      <c r="G188" s="18">
        <f t="shared" si="19"/>
        <v>1255.8255314304001</v>
      </c>
      <c r="H188" s="24">
        <f t="shared" si="22"/>
        <v>38.839964889600004</v>
      </c>
    </row>
    <row r="189" spans="1:8" ht="28.5" hidden="1" customHeight="1" x14ac:dyDescent="0.25">
      <c r="A189" s="5">
        <v>157</v>
      </c>
      <c r="B189" s="9" t="s">
        <v>163</v>
      </c>
      <c r="C189" s="8">
        <v>144.1</v>
      </c>
      <c r="D189" s="12"/>
      <c r="E189" s="41">
        <f t="shared" si="21"/>
        <v>1260.5493109440001</v>
      </c>
      <c r="F189" s="42"/>
      <c r="G189" s="18">
        <f t="shared" si="19"/>
        <v>1222.7328316156802</v>
      </c>
      <c r="H189" s="24">
        <f t="shared" si="22"/>
        <v>37.81647932832</v>
      </c>
    </row>
    <row r="190" spans="1:8" ht="28.5" hidden="1" customHeight="1" x14ac:dyDescent="0.25">
      <c r="A190" s="5">
        <v>158</v>
      </c>
      <c r="B190" s="9" t="s">
        <v>167</v>
      </c>
      <c r="C190" s="8">
        <f>196*2</f>
        <v>392</v>
      </c>
      <c r="D190" s="12"/>
      <c r="E190" s="41">
        <f t="shared" si="21"/>
        <v>3429.1140172800001</v>
      </c>
      <c r="F190" s="42"/>
      <c r="G190" s="18">
        <f t="shared" si="19"/>
        <v>3326.2405967616</v>
      </c>
      <c r="H190" s="24">
        <f t="shared" si="22"/>
        <v>102.8734205184</v>
      </c>
    </row>
    <row r="191" spans="1:8" ht="28.5" hidden="1" customHeight="1" x14ac:dyDescent="0.25">
      <c r="A191" s="5">
        <v>159</v>
      </c>
      <c r="B191" s="9" t="s">
        <v>168</v>
      </c>
      <c r="C191" s="8">
        <f>222*2</f>
        <v>444</v>
      </c>
      <c r="D191" s="12"/>
      <c r="E191" s="41">
        <f t="shared" si="21"/>
        <v>3883.9964889600001</v>
      </c>
      <c r="F191" s="42"/>
      <c r="G191" s="18">
        <f t="shared" si="19"/>
        <v>3767.4765942911999</v>
      </c>
      <c r="H191" s="24">
        <f t="shared" si="22"/>
        <v>116.51989466880001</v>
      </c>
    </row>
    <row r="192" spans="1:8" ht="28.5" hidden="1" customHeight="1" x14ac:dyDescent="0.25">
      <c r="A192" s="5">
        <v>160</v>
      </c>
      <c r="B192" s="9" t="s">
        <v>169</v>
      </c>
      <c r="C192" s="8">
        <f>223*2</f>
        <v>446</v>
      </c>
      <c r="D192" s="12"/>
      <c r="E192" s="41">
        <f t="shared" si="21"/>
        <v>3901.4919686400003</v>
      </c>
      <c r="F192" s="42"/>
      <c r="G192" s="18">
        <f t="shared" si="19"/>
        <v>3784.4472095808001</v>
      </c>
      <c r="H192" s="24">
        <f t="shared" si="22"/>
        <v>117.0447590592</v>
      </c>
    </row>
    <row r="193" spans="1:8" ht="28.5" hidden="1" customHeight="1" x14ac:dyDescent="0.25">
      <c r="A193" s="5">
        <v>161</v>
      </c>
      <c r="B193" s="9" t="s">
        <v>170</v>
      </c>
      <c r="C193" s="8">
        <f>214*2</f>
        <v>428</v>
      </c>
      <c r="D193" s="12"/>
      <c r="E193" s="41">
        <f t="shared" si="21"/>
        <v>3744.0326515199999</v>
      </c>
      <c r="F193" s="42"/>
      <c r="G193" s="18">
        <f t="shared" si="19"/>
        <v>3631.7116719743999</v>
      </c>
      <c r="H193" s="24">
        <f t="shared" si="22"/>
        <v>112.3209795456</v>
      </c>
    </row>
    <row r="194" spans="1:8" ht="28.5" hidden="1" customHeight="1" x14ac:dyDescent="0.25">
      <c r="A194" s="5">
        <v>162</v>
      </c>
      <c r="B194" s="9" t="s">
        <v>171</v>
      </c>
      <c r="C194" s="8">
        <f>216*2</f>
        <v>432</v>
      </c>
      <c r="D194" s="12"/>
      <c r="E194" s="41">
        <f t="shared" si="21"/>
        <v>3779.0236108800004</v>
      </c>
      <c r="F194" s="42"/>
      <c r="G194" s="18">
        <f t="shared" si="19"/>
        <v>3665.6529025536001</v>
      </c>
      <c r="H194" s="24">
        <f t="shared" si="22"/>
        <v>113.37070832640002</v>
      </c>
    </row>
    <row r="195" spans="1:8" ht="28.5" hidden="1" customHeight="1" x14ac:dyDescent="0.25">
      <c r="A195" s="5">
        <v>163</v>
      </c>
      <c r="B195" s="9" t="s">
        <v>172</v>
      </c>
      <c r="C195" s="8">
        <f>915*2</f>
        <v>1830</v>
      </c>
      <c r="D195" s="12"/>
      <c r="E195" s="41">
        <f t="shared" si="21"/>
        <v>16008.363907200002</v>
      </c>
      <c r="F195" s="42"/>
      <c r="G195" s="18">
        <f t="shared" si="19"/>
        <v>15528.112989984003</v>
      </c>
      <c r="H195" s="24">
        <f t="shared" si="22"/>
        <v>480.25091721600006</v>
      </c>
    </row>
    <row r="196" spans="1:8" ht="32.25" hidden="1" customHeight="1" x14ac:dyDescent="0.25">
      <c r="A196" s="5">
        <v>164</v>
      </c>
      <c r="B196" s="9" t="s">
        <v>174</v>
      </c>
      <c r="C196" s="8">
        <v>190</v>
      </c>
      <c r="D196" s="12"/>
      <c r="E196" s="41">
        <f t="shared" si="21"/>
        <v>1662.0705696000002</v>
      </c>
      <c r="F196" s="42"/>
      <c r="G196" s="18">
        <f t="shared" si="19"/>
        <v>1612.2084525120001</v>
      </c>
      <c r="H196" s="24">
        <f t="shared" si="22"/>
        <v>49.862117088000005</v>
      </c>
    </row>
    <row r="197" spans="1:8" ht="28.5" hidden="1" customHeight="1" x14ac:dyDescent="0.25">
      <c r="A197" s="5">
        <v>165</v>
      </c>
      <c r="B197" s="9" t="s">
        <v>175</v>
      </c>
      <c r="C197" s="8">
        <v>185.5</v>
      </c>
      <c r="D197" s="12"/>
      <c r="E197" s="41">
        <f t="shared" si="21"/>
        <v>1622.7057403200001</v>
      </c>
      <c r="F197" s="42"/>
      <c r="G197" s="18">
        <f t="shared" si="19"/>
        <v>1574.0245681104</v>
      </c>
      <c r="H197" s="24">
        <f t="shared" si="22"/>
        <v>48.681172209600007</v>
      </c>
    </row>
    <row r="198" spans="1:8" ht="28.5" hidden="1" customHeight="1" x14ac:dyDescent="0.25">
      <c r="A198" s="5">
        <v>166</v>
      </c>
      <c r="B198" s="9" t="s">
        <v>176</v>
      </c>
      <c r="C198" s="8">
        <v>246</v>
      </c>
      <c r="D198" s="12"/>
      <c r="E198" s="41">
        <f t="shared" si="21"/>
        <v>2151.94400064</v>
      </c>
      <c r="F198" s="42"/>
      <c r="G198" s="18">
        <f t="shared" si="19"/>
        <v>2087.3856806208</v>
      </c>
      <c r="H198" s="24">
        <f t="shared" si="22"/>
        <v>64.558320019199996</v>
      </c>
    </row>
    <row r="199" spans="1:8" ht="28.5" hidden="1" customHeight="1" x14ac:dyDescent="0.25">
      <c r="A199" s="5">
        <v>167</v>
      </c>
      <c r="B199" s="9" t="s">
        <v>177</v>
      </c>
      <c r="C199" s="8">
        <v>240</v>
      </c>
      <c r="D199" s="12"/>
      <c r="E199" s="41">
        <f t="shared" si="21"/>
        <v>2099.4575616000006</v>
      </c>
      <c r="F199" s="42"/>
      <c r="G199" s="18">
        <f t="shared" si="19"/>
        <v>2036.4738347520006</v>
      </c>
      <c r="H199" s="24">
        <f t="shared" si="22"/>
        <v>62.983726848000025</v>
      </c>
    </row>
    <row r="200" spans="1:8" ht="28.5" hidden="1" customHeight="1" x14ac:dyDescent="0.25">
      <c r="A200" s="5">
        <v>168</v>
      </c>
      <c r="B200" s="9" t="s">
        <v>178</v>
      </c>
      <c r="C200" s="8">
        <v>213</v>
      </c>
      <c r="D200" s="12"/>
      <c r="E200" s="41">
        <f t="shared" si="21"/>
        <v>1863.2685859200001</v>
      </c>
      <c r="F200" s="42"/>
      <c r="G200" s="18">
        <f t="shared" si="19"/>
        <v>1807.3705283424001</v>
      </c>
      <c r="H200" s="24">
        <f t="shared" si="22"/>
        <v>55.898057577599999</v>
      </c>
    </row>
    <row r="201" spans="1:8" ht="28.5" hidden="1" customHeight="1" x14ac:dyDescent="0.25">
      <c r="A201" s="5">
        <v>169</v>
      </c>
      <c r="B201" s="9" t="s">
        <v>179</v>
      </c>
      <c r="C201" s="8">
        <v>215</v>
      </c>
      <c r="D201" s="12"/>
      <c r="E201" s="41">
        <f t="shared" si="21"/>
        <v>1880.7640656000001</v>
      </c>
      <c r="F201" s="42"/>
      <c r="G201" s="18">
        <f t="shared" si="19"/>
        <v>1824.341143632</v>
      </c>
      <c r="H201" s="24">
        <f t="shared" si="22"/>
        <v>56.422921967999997</v>
      </c>
    </row>
    <row r="202" spans="1:8" ht="28.5" hidden="1" customHeight="1" x14ac:dyDescent="0.25">
      <c r="A202" s="5">
        <v>170</v>
      </c>
      <c r="B202" s="9" t="s">
        <v>173</v>
      </c>
      <c r="C202" s="8">
        <f>915*2</f>
        <v>1830</v>
      </c>
      <c r="D202" s="12"/>
      <c r="E202" s="41">
        <f t="shared" si="21"/>
        <v>16008.363907200002</v>
      </c>
      <c r="F202" s="42"/>
      <c r="G202" s="18">
        <f t="shared" si="19"/>
        <v>15528.112989984003</v>
      </c>
      <c r="H202" s="24">
        <f t="shared" si="22"/>
        <v>480.25091721600006</v>
      </c>
    </row>
    <row r="203" spans="1:8" ht="28.5" hidden="1" customHeight="1" x14ac:dyDescent="0.25">
      <c r="A203" s="5">
        <v>171</v>
      </c>
      <c r="B203" s="9" t="s">
        <v>180</v>
      </c>
      <c r="C203" s="8">
        <f>440*2</f>
        <v>880</v>
      </c>
      <c r="D203" s="12"/>
      <c r="E203" s="41">
        <f t="shared" si="21"/>
        <v>7698.011059200001</v>
      </c>
      <c r="F203" s="42"/>
      <c r="G203" s="18">
        <f t="shared" si="19"/>
        <v>7467.0707274240012</v>
      </c>
      <c r="H203" s="24">
        <f t="shared" si="22"/>
        <v>230.94033177600002</v>
      </c>
    </row>
    <row r="204" spans="1:8" ht="28.5" hidden="1" customHeight="1" x14ac:dyDescent="0.25">
      <c r="A204" s="5">
        <v>172</v>
      </c>
      <c r="B204" s="9" t="s">
        <v>181</v>
      </c>
      <c r="C204" s="8">
        <f>457*2</f>
        <v>914</v>
      </c>
      <c r="D204" s="12"/>
      <c r="E204" s="41">
        <f t="shared" si="21"/>
        <v>7995.4342137599997</v>
      </c>
      <c r="F204" s="42"/>
      <c r="G204" s="18">
        <f t="shared" si="19"/>
        <v>7755.5711873471992</v>
      </c>
      <c r="H204" s="24">
        <f t="shared" si="22"/>
        <v>239.8630264128</v>
      </c>
    </row>
    <row r="205" spans="1:8" ht="30.75" hidden="1" customHeight="1" x14ac:dyDescent="0.25">
      <c r="A205" s="5">
        <v>173</v>
      </c>
      <c r="B205" s="9" t="s">
        <v>182</v>
      </c>
      <c r="C205" s="8">
        <f>674.1*3</f>
        <v>2022.3000000000002</v>
      </c>
      <c r="D205" s="12"/>
      <c r="E205" s="41">
        <f t="shared" si="21"/>
        <v>17690.554278432006</v>
      </c>
      <c r="F205" s="42"/>
      <c r="G205" s="18">
        <f t="shared" si="19"/>
        <v>17159.837650079044</v>
      </c>
      <c r="H205" s="24">
        <f t="shared" si="22"/>
        <v>530.71662835296013</v>
      </c>
    </row>
    <row r="206" spans="1:8" ht="28.5" hidden="1" customHeight="1" x14ac:dyDescent="0.25">
      <c r="A206" s="5">
        <v>174</v>
      </c>
      <c r="B206" s="9" t="s">
        <v>183</v>
      </c>
      <c r="C206" s="8">
        <f t="shared" ref="C206:C207" si="25">674.1*3</f>
        <v>2022.3000000000002</v>
      </c>
      <c r="D206" s="12"/>
      <c r="E206" s="41">
        <f t="shared" si="21"/>
        <v>17690.554278432006</v>
      </c>
      <c r="F206" s="42"/>
      <c r="G206" s="18">
        <f t="shared" si="19"/>
        <v>17159.837650079044</v>
      </c>
      <c r="H206" s="24">
        <f t="shared" si="22"/>
        <v>530.71662835296013</v>
      </c>
    </row>
    <row r="207" spans="1:8" ht="28.5" hidden="1" customHeight="1" x14ac:dyDescent="0.25">
      <c r="A207" s="5">
        <v>175</v>
      </c>
      <c r="B207" s="9" t="s">
        <v>184</v>
      </c>
      <c r="C207" s="8">
        <f t="shared" si="25"/>
        <v>2022.3000000000002</v>
      </c>
      <c r="D207" s="12"/>
      <c r="E207" s="41">
        <f t="shared" si="21"/>
        <v>17690.554278432006</v>
      </c>
      <c r="F207" s="42"/>
      <c r="G207" s="18">
        <f t="shared" si="19"/>
        <v>17159.837650079044</v>
      </c>
      <c r="H207" s="24">
        <f t="shared" si="22"/>
        <v>530.71662835296013</v>
      </c>
    </row>
    <row r="208" spans="1:8" ht="28.5" hidden="1" customHeight="1" x14ac:dyDescent="0.25">
      <c r="A208" s="5">
        <v>176</v>
      </c>
      <c r="B208" s="9" t="s">
        <v>185</v>
      </c>
      <c r="C208" s="8">
        <v>761.6</v>
      </c>
      <c r="D208" s="12"/>
      <c r="E208" s="41">
        <f>C208*7.6*1.048*1.046*1.05</f>
        <v>6662.2786621440009</v>
      </c>
      <c r="F208" s="42"/>
      <c r="G208" s="18">
        <f t="shared" si="19"/>
        <v>6462.4103022796808</v>
      </c>
      <c r="H208" s="24">
        <f t="shared" si="22"/>
        <v>199.86835986432001</v>
      </c>
    </row>
    <row r="209" spans="1:8" s="3" customFormat="1" ht="20.100000000000001" hidden="1" customHeight="1" x14ac:dyDescent="0.25">
      <c r="A209" s="6"/>
      <c r="B209" s="4" t="s">
        <v>1</v>
      </c>
      <c r="C209" s="10">
        <f>SUM(C32:C208)</f>
        <v>132836.20000000001</v>
      </c>
      <c r="D209" s="1"/>
      <c r="E209" s="43">
        <f>SUM(E32:E208)</f>
        <v>991729.20312614436</v>
      </c>
      <c r="F209" s="44"/>
      <c r="G209" s="17">
        <f t="shared" si="19"/>
        <v>961977.32703236002</v>
      </c>
      <c r="H209" s="19">
        <f t="shared" si="22"/>
        <v>29751.876093784329</v>
      </c>
    </row>
    <row r="210" spans="1:8" s="15" customFormat="1" ht="20.100000000000001" hidden="1" customHeight="1" x14ac:dyDescent="0.25">
      <c r="A210" s="45">
        <v>2028</v>
      </c>
      <c r="B210" s="45"/>
      <c r="C210" s="45"/>
      <c r="D210" s="45"/>
      <c r="E210" s="45"/>
      <c r="F210" s="45"/>
      <c r="G210" s="45"/>
      <c r="H210" s="45"/>
    </row>
    <row r="211" spans="1:8" ht="30.75" hidden="1" customHeight="1" x14ac:dyDescent="0.25">
      <c r="A211" s="5">
        <v>1</v>
      </c>
      <c r="B211" s="9" t="s">
        <v>46</v>
      </c>
      <c r="C211" s="8">
        <v>220</v>
      </c>
      <c r="D211" s="11"/>
      <c r="E211" s="41">
        <f>C211*7.6*1.048*1.046*1.05*1.05</f>
        <v>2020.7279030400005</v>
      </c>
      <c r="F211" s="42"/>
      <c r="G211" s="18">
        <f>E211*97/100</f>
        <v>1960.1060659488005</v>
      </c>
      <c r="H211" s="24">
        <f>E211*3/100</f>
        <v>60.621837091200014</v>
      </c>
    </row>
    <row r="212" spans="1:8" ht="30.75" hidden="1" customHeight="1" x14ac:dyDescent="0.25">
      <c r="A212" s="5">
        <v>2</v>
      </c>
      <c r="B212" s="9" t="s">
        <v>186</v>
      </c>
      <c r="C212" s="8">
        <v>232</v>
      </c>
      <c r="D212" s="12"/>
      <c r="E212" s="41">
        <f t="shared" ref="E212:E262" si="26">C212*7.6*1.048*1.046*1.05*1.05</f>
        <v>2130.949425024</v>
      </c>
      <c r="F212" s="42"/>
      <c r="G212" s="18">
        <f t="shared" ref="G212:G264" si="27">E212*97/100</f>
        <v>2067.0209422732801</v>
      </c>
      <c r="H212" s="24">
        <f t="shared" ref="H212:H264" si="28">E212*3/100</f>
        <v>63.928482750719994</v>
      </c>
    </row>
    <row r="213" spans="1:8" ht="32.25" hidden="1" customHeight="1" x14ac:dyDescent="0.25">
      <c r="A213" s="5">
        <v>3</v>
      </c>
      <c r="B213" s="9" t="s">
        <v>187</v>
      </c>
      <c r="C213" s="8">
        <f>199*2</f>
        <v>398</v>
      </c>
      <c r="D213" s="12"/>
      <c r="E213" s="41">
        <f t="shared" si="26"/>
        <v>3655.680479136</v>
      </c>
      <c r="F213" s="42"/>
      <c r="G213" s="18">
        <f t="shared" si="27"/>
        <v>3546.0100647619197</v>
      </c>
      <c r="H213" s="24">
        <f t="shared" si="28"/>
        <v>109.67041437408</v>
      </c>
    </row>
    <row r="214" spans="1:8" ht="28.5" hidden="1" customHeight="1" x14ac:dyDescent="0.25">
      <c r="A214" s="5">
        <v>4</v>
      </c>
      <c r="B214" s="9" t="s">
        <v>188</v>
      </c>
      <c r="C214" s="8">
        <v>147</v>
      </c>
      <c r="D214" s="12"/>
      <c r="E214" s="41">
        <f t="shared" si="26"/>
        <v>1350.2136443040006</v>
      </c>
      <c r="F214" s="42"/>
      <c r="G214" s="18">
        <f t="shared" si="27"/>
        <v>1309.7072349748805</v>
      </c>
      <c r="H214" s="24">
        <f t="shared" si="28"/>
        <v>40.506409329120018</v>
      </c>
    </row>
    <row r="215" spans="1:8" ht="32.25" hidden="1" customHeight="1" x14ac:dyDescent="0.25">
      <c r="A215" s="5">
        <v>5</v>
      </c>
      <c r="B215" s="9" t="s">
        <v>189</v>
      </c>
      <c r="C215" s="8">
        <v>134.80000000000001</v>
      </c>
      <c r="D215" s="12"/>
      <c r="E215" s="41">
        <f t="shared" si="26"/>
        <v>1238.1550969536004</v>
      </c>
      <c r="F215" s="42"/>
      <c r="G215" s="18">
        <f t="shared" si="27"/>
        <v>1201.0104440449923</v>
      </c>
      <c r="H215" s="24">
        <f t="shared" si="28"/>
        <v>37.144652908608016</v>
      </c>
    </row>
    <row r="216" spans="1:8" ht="28.5" hidden="1" customHeight="1" x14ac:dyDescent="0.25">
      <c r="A216" s="5">
        <v>6</v>
      </c>
      <c r="B216" s="9" t="s">
        <v>190</v>
      </c>
      <c r="C216" s="8">
        <v>139.80000000000001</v>
      </c>
      <c r="D216" s="12"/>
      <c r="E216" s="41">
        <f t="shared" si="26"/>
        <v>1284.0807311136005</v>
      </c>
      <c r="F216" s="42"/>
      <c r="G216" s="18">
        <f t="shared" si="27"/>
        <v>1245.5583091801925</v>
      </c>
      <c r="H216" s="24">
        <f t="shared" si="28"/>
        <v>38.522421933408012</v>
      </c>
    </row>
    <row r="217" spans="1:8" ht="30.75" hidden="1" customHeight="1" x14ac:dyDescent="0.25">
      <c r="A217" s="5">
        <v>7</v>
      </c>
      <c r="B217" s="9" t="s">
        <v>191</v>
      </c>
      <c r="C217" s="8">
        <v>1439</v>
      </c>
      <c r="D217" s="11"/>
      <c r="E217" s="41">
        <f t="shared" si="26"/>
        <v>13217.397511248002</v>
      </c>
      <c r="F217" s="42"/>
      <c r="G217" s="18">
        <f t="shared" si="27"/>
        <v>12820.875585910562</v>
      </c>
      <c r="H217" s="24">
        <f t="shared" si="28"/>
        <v>396.52192533744005</v>
      </c>
    </row>
    <row r="218" spans="1:8" ht="32.25" hidden="1" customHeight="1" x14ac:dyDescent="0.25">
      <c r="A218" s="5">
        <v>8</v>
      </c>
      <c r="B218" s="9" t="s">
        <v>192</v>
      </c>
      <c r="C218" s="8">
        <f>353*2</f>
        <v>706</v>
      </c>
      <c r="D218" s="12"/>
      <c r="E218" s="41">
        <f t="shared" si="26"/>
        <v>6484.699543392001</v>
      </c>
      <c r="F218" s="42"/>
      <c r="G218" s="18">
        <f t="shared" si="27"/>
        <v>6290.1585570902416</v>
      </c>
      <c r="H218" s="24">
        <f t="shared" si="28"/>
        <v>194.54098630176003</v>
      </c>
    </row>
    <row r="219" spans="1:8" ht="28.5" hidden="1" customHeight="1" x14ac:dyDescent="0.25">
      <c r="A219" s="5">
        <v>9</v>
      </c>
      <c r="B219" s="9" t="s">
        <v>193</v>
      </c>
      <c r="C219" s="8">
        <f>538.2*3</f>
        <v>1614.6000000000001</v>
      </c>
      <c r="D219" s="12"/>
      <c r="E219" s="41">
        <f t="shared" si="26"/>
        <v>14830.305782947204</v>
      </c>
      <c r="F219" s="42"/>
      <c r="G219" s="18">
        <f t="shared" si="27"/>
        <v>14385.396609458789</v>
      </c>
      <c r="H219" s="24">
        <f t="shared" si="28"/>
        <v>444.90917348841612</v>
      </c>
    </row>
    <row r="220" spans="1:8" ht="28.5" hidden="1" customHeight="1" x14ac:dyDescent="0.25">
      <c r="A220" s="5">
        <v>10</v>
      </c>
      <c r="B220" s="9" t="s">
        <v>194</v>
      </c>
      <c r="C220" s="8">
        <f>519*2</f>
        <v>1038</v>
      </c>
      <c r="D220" s="12"/>
      <c r="E220" s="41">
        <f t="shared" si="26"/>
        <v>9534.1616516160011</v>
      </c>
      <c r="F220" s="42"/>
      <c r="G220" s="18">
        <f t="shared" si="27"/>
        <v>9248.1368020675218</v>
      </c>
      <c r="H220" s="24">
        <f t="shared" si="28"/>
        <v>286.02484954848006</v>
      </c>
    </row>
    <row r="221" spans="1:8" ht="30.75" hidden="1" customHeight="1" x14ac:dyDescent="0.25">
      <c r="A221" s="5">
        <v>11</v>
      </c>
      <c r="B221" s="9" t="s">
        <v>195</v>
      </c>
      <c r="C221" s="8">
        <f>532.8*2</f>
        <v>1065.5999999999999</v>
      </c>
      <c r="D221" s="11"/>
      <c r="E221" s="41">
        <f t="shared" si="26"/>
        <v>9787.6711521792004</v>
      </c>
      <c r="F221" s="42"/>
      <c r="G221" s="18">
        <f t="shared" si="27"/>
        <v>9494.0410176138248</v>
      </c>
      <c r="H221" s="24">
        <f t="shared" si="28"/>
        <v>293.63013456537601</v>
      </c>
    </row>
    <row r="222" spans="1:8" ht="30.75" hidden="1" customHeight="1" x14ac:dyDescent="0.25">
      <c r="A222" s="5">
        <v>12</v>
      </c>
      <c r="B222" s="9" t="s">
        <v>196</v>
      </c>
      <c r="C222" s="8">
        <v>240</v>
      </c>
      <c r="D222" s="12"/>
      <c r="E222" s="41">
        <f t="shared" si="26"/>
        <v>2204.4304396800007</v>
      </c>
      <c r="F222" s="42"/>
      <c r="G222" s="18">
        <f t="shared" si="27"/>
        <v>2138.2975264896008</v>
      </c>
      <c r="H222" s="24">
        <f t="shared" si="28"/>
        <v>66.132913190400018</v>
      </c>
    </row>
    <row r="223" spans="1:8" ht="32.25" hidden="1" customHeight="1" x14ac:dyDescent="0.25">
      <c r="A223" s="5">
        <v>13</v>
      </c>
      <c r="B223" s="9" t="s">
        <v>197</v>
      </c>
      <c r="C223" s="8">
        <v>250</v>
      </c>
      <c r="D223" s="12"/>
      <c r="E223" s="41">
        <f t="shared" si="26"/>
        <v>2296.281708</v>
      </c>
      <c r="F223" s="42"/>
      <c r="G223" s="18">
        <f t="shared" si="27"/>
        <v>2227.39325676</v>
      </c>
      <c r="H223" s="24">
        <f t="shared" si="28"/>
        <v>68.888451239999995</v>
      </c>
    </row>
    <row r="224" spans="1:8" ht="28.5" hidden="1" customHeight="1" x14ac:dyDescent="0.25">
      <c r="A224" s="5">
        <v>14</v>
      </c>
      <c r="B224" s="9" t="s">
        <v>198</v>
      </c>
      <c r="C224" s="8">
        <v>230</v>
      </c>
      <c r="D224" s="12"/>
      <c r="E224" s="41">
        <f t="shared" si="26"/>
        <v>2112.5791713600006</v>
      </c>
      <c r="F224" s="42"/>
      <c r="G224" s="18">
        <f t="shared" si="27"/>
        <v>2049.2017962192003</v>
      </c>
      <c r="H224" s="24">
        <f t="shared" si="28"/>
        <v>63.377375140800012</v>
      </c>
    </row>
    <row r="225" spans="1:8" ht="32.25" hidden="1" customHeight="1" x14ac:dyDescent="0.25">
      <c r="A225" s="5">
        <v>15</v>
      </c>
      <c r="B225" s="9" t="s">
        <v>53</v>
      </c>
      <c r="C225" s="8">
        <f>619.6*3</f>
        <v>1858.8000000000002</v>
      </c>
      <c r="D225" s="12"/>
      <c r="E225" s="41">
        <f t="shared" si="26"/>
        <v>17073.313755321604</v>
      </c>
      <c r="F225" s="42"/>
      <c r="G225" s="18">
        <f t="shared" si="27"/>
        <v>16561.114342661956</v>
      </c>
      <c r="H225" s="24">
        <f t="shared" si="28"/>
        <v>512.19941265964803</v>
      </c>
    </row>
    <row r="226" spans="1:8" ht="28.5" hidden="1" customHeight="1" x14ac:dyDescent="0.25">
      <c r="A226" s="5">
        <v>16</v>
      </c>
      <c r="B226" s="9" t="s">
        <v>199</v>
      </c>
      <c r="C226" s="8">
        <f>210.4*2</f>
        <v>420.8</v>
      </c>
      <c r="D226" s="12"/>
      <c r="E226" s="41">
        <f t="shared" si="26"/>
        <v>3865.1013709056006</v>
      </c>
      <c r="F226" s="42"/>
      <c r="G226" s="18">
        <f t="shared" si="27"/>
        <v>3749.1483297784325</v>
      </c>
      <c r="H226" s="24">
        <f t="shared" si="28"/>
        <v>115.95304112716802</v>
      </c>
    </row>
    <row r="227" spans="1:8" ht="30.75" hidden="1" customHeight="1" x14ac:dyDescent="0.25">
      <c r="A227" s="5">
        <v>17</v>
      </c>
      <c r="B227" s="9" t="s">
        <v>200</v>
      </c>
      <c r="C227" s="8">
        <f>210.4*2</f>
        <v>420.8</v>
      </c>
      <c r="D227" s="11"/>
      <c r="E227" s="41">
        <f t="shared" si="26"/>
        <v>3865.1013709056006</v>
      </c>
      <c r="F227" s="42"/>
      <c r="G227" s="18">
        <f t="shared" si="27"/>
        <v>3749.1483297784325</v>
      </c>
      <c r="H227" s="24">
        <f t="shared" si="28"/>
        <v>115.95304112716802</v>
      </c>
    </row>
    <row r="228" spans="1:8" ht="30.75" hidden="1" customHeight="1" x14ac:dyDescent="0.25">
      <c r="A228" s="5">
        <v>18</v>
      </c>
      <c r="B228" s="9" t="s">
        <v>201</v>
      </c>
      <c r="C228" s="8">
        <f>733.4*3</f>
        <v>2200.1999999999998</v>
      </c>
      <c r="D228" s="12"/>
      <c r="E228" s="41">
        <f t="shared" si="26"/>
        <v>20209.116055766397</v>
      </c>
      <c r="F228" s="42"/>
      <c r="G228" s="18">
        <f t="shared" si="27"/>
        <v>19602.842574093404</v>
      </c>
      <c r="H228" s="24">
        <f t="shared" si="28"/>
        <v>606.27348167299192</v>
      </c>
    </row>
    <row r="229" spans="1:8" ht="32.25" hidden="1" customHeight="1" x14ac:dyDescent="0.25">
      <c r="A229" s="5">
        <v>19</v>
      </c>
      <c r="B229" s="9" t="s">
        <v>202</v>
      </c>
      <c r="C229" s="8">
        <v>141</v>
      </c>
      <c r="D229" s="12"/>
      <c r="E229" s="41">
        <f t="shared" si="26"/>
        <v>1295.1028833119999</v>
      </c>
      <c r="F229" s="42"/>
      <c r="G229" s="18">
        <f t="shared" si="27"/>
        <v>1256.2497968126399</v>
      </c>
      <c r="H229" s="24">
        <f t="shared" si="28"/>
        <v>38.853086499359996</v>
      </c>
    </row>
    <row r="230" spans="1:8" ht="28.5" hidden="1" customHeight="1" x14ac:dyDescent="0.25">
      <c r="A230" s="5">
        <v>20</v>
      </c>
      <c r="B230" s="9" t="s">
        <v>203</v>
      </c>
      <c r="C230" s="8">
        <v>210</v>
      </c>
      <c r="D230" s="12"/>
      <c r="E230" s="41">
        <f t="shared" si="26"/>
        <v>1928.8766347200005</v>
      </c>
      <c r="F230" s="42"/>
      <c r="G230" s="18">
        <f t="shared" si="27"/>
        <v>1871.0103356784007</v>
      </c>
      <c r="H230" s="24">
        <f t="shared" si="28"/>
        <v>57.866299041600016</v>
      </c>
    </row>
    <row r="231" spans="1:8" ht="32.25" hidden="1" customHeight="1" x14ac:dyDescent="0.25">
      <c r="A231" s="5">
        <v>21</v>
      </c>
      <c r="B231" s="9" t="s">
        <v>204</v>
      </c>
      <c r="C231" s="8">
        <v>202</v>
      </c>
      <c r="D231" s="12"/>
      <c r="E231" s="41">
        <f t="shared" si="26"/>
        <v>1855.3956200640002</v>
      </c>
      <c r="F231" s="42"/>
      <c r="G231" s="18">
        <f t="shared" si="27"/>
        <v>1799.7337514620801</v>
      </c>
      <c r="H231" s="24">
        <f t="shared" si="28"/>
        <v>55.661868601920006</v>
      </c>
    </row>
    <row r="232" spans="1:8" ht="30.75" hidden="1" customHeight="1" x14ac:dyDescent="0.25">
      <c r="A232" s="5">
        <v>22</v>
      </c>
      <c r="B232" s="9" t="s">
        <v>205</v>
      </c>
      <c r="C232" s="8">
        <v>176</v>
      </c>
      <c r="D232" s="11"/>
      <c r="E232" s="41">
        <f t="shared" si="26"/>
        <v>1616.5823224320002</v>
      </c>
      <c r="F232" s="42"/>
      <c r="G232" s="18">
        <f t="shared" si="27"/>
        <v>1568.0848527590401</v>
      </c>
      <c r="H232" s="24">
        <f t="shared" si="28"/>
        <v>48.497469672960008</v>
      </c>
    </row>
    <row r="233" spans="1:8" ht="30.75" hidden="1" customHeight="1" x14ac:dyDescent="0.25">
      <c r="A233" s="5">
        <v>23</v>
      </c>
      <c r="B233" s="9" t="s">
        <v>206</v>
      </c>
      <c r="C233" s="8">
        <v>184</v>
      </c>
      <c r="D233" s="12"/>
      <c r="E233" s="41">
        <f t="shared" si="26"/>
        <v>1690.063337088</v>
      </c>
      <c r="F233" s="42"/>
      <c r="G233" s="18">
        <f t="shared" si="27"/>
        <v>1639.36143697536</v>
      </c>
      <c r="H233" s="24">
        <f t="shared" si="28"/>
        <v>50.701900112639997</v>
      </c>
    </row>
    <row r="234" spans="1:8" ht="32.25" hidden="1" customHeight="1" x14ac:dyDescent="0.25">
      <c r="A234" s="5">
        <v>24</v>
      </c>
      <c r="B234" s="9" t="s">
        <v>207</v>
      </c>
      <c r="C234" s="8">
        <v>195</v>
      </c>
      <c r="D234" s="12"/>
      <c r="E234" s="41">
        <f t="shared" si="26"/>
        <v>1791.0997322400001</v>
      </c>
      <c r="F234" s="42"/>
      <c r="G234" s="18">
        <f t="shared" si="27"/>
        <v>1737.3667402728001</v>
      </c>
      <c r="H234" s="24">
        <f t="shared" si="28"/>
        <v>53.732991967200007</v>
      </c>
    </row>
    <row r="235" spans="1:8" ht="28.5" hidden="1" customHeight="1" x14ac:dyDescent="0.25">
      <c r="A235" s="5">
        <v>25</v>
      </c>
      <c r="B235" s="9" t="s">
        <v>208</v>
      </c>
      <c r="C235" s="8">
        <v>198</v>
      </c>
      <c r="D235" s="12"/>
      <c r="E235" s="41">
        <f t="shared" si="26"/>
        <v>1818.6551127360003</v>
      </c>
      <c r="F235" s="42"/>
      <c r="G235" s="18">
        <f t="shared" si="27"/>
        <v>1764.0954593539202</v>
      </c>
      <c r="H235" s="24">
        <f t="shared" si="28"/>
        <v>54.559653382080015</v>
      </c>
    </row>
    <row r="236" spans="1:8" ht="32.25" hidden="1" customHeight="1" x14ac:dyDescent="0.25">
      <c r="A236" s="5">
        <v>26</v>
      </c>
      <c r="B236" s="9" t="s">
        <v>209</v>
      </c>
      <c r="C236" s="8">
        <f>408*2</f>
        <v>816</v>
      </c>
      <c r="D236" s="12"/>
      <c r="E236" s="41">
        <f t="shared" si="26"/>
        <v>7495.0634949120004</v>
      </c>
      <c r="F236" s="42"/>
      <c r="G236" s="18">
        <f t="shared" si="27"/>
        <v>7270.2115900646404</v>
      </c>
      <c r="H236" s="24">
        <f t="shared" si="28"/>
        <v>224.85190484736003</v>
      </c>
    </row>
    <row r="237" spans="1:8" ht="28.5" hidden="1" customHeight="1" x14ac:dyDescent="0.25">
      <c r="A237" s="5">
        <v>27</v>
      </c>
      <c r="B237" s="9" t="s">
        <v>210</v>
      </c>
      <c r="C237" s="8">
        <v>150</v>
      </c>
      <c r="D237" s="12"/>
      <c r="E237" s="41">
        <f t="shared" si="26"/>
        <v>1377.7690248000001</v>
      </c>
      <c r="F237" s="42"/>
      <c r="G237" s="18">
        <f t="shared" si="27"/>
        <v>1336.4359540560001</v>
      </c>
      <c r="H237" s="24">
        <f t="shared" si="28"/>
        <v>41.333070744000004</v>
      </c>
    </row>
    <row r="238" spans="1:8" ht="30.75" hidden="1" customHeight="1" x14ac:dyDescent="0.25">
      <c r="A238" s="5">
        <v>28</v>
      </c>
      <c r="B238" s="9" t="s">
        <v>211</v>
      </c>
      <c r="C238" s="8">
        <v>149</v>
      </c>
      <c r="D238" s="11"/>
      <c r="E238" s="41">
        <f t="shared" si="26"/>
        <v>1368.583897968</v>
      </c>
      <c r="F238" s="42"/>
      <c r="G238" s="18">
        <f t="shared" si="27"/>
        <v>1327.5263810289598</v>
      </c>
      <c r="H238" s="24">
        <f t="shared" si="28"/>
        <v>41.057516939039999</v>
      </c>
    </row>
    <row r="239" spans="1:8" ht="30.75" hidden="1" customHeight="1" x14ac:dyDescent="0.25">
      <c r="A239" s="5">
        <v>29</v>
      </c>
      <c r="B239" s="9" t="s">
        <v>212</v>
      </c>
      <c r="C239" s="8">
        <f>444*2</f>
        <v>888</v>
      </c>
      <c r="D239" s="12"/>
      <c r="E239" s="41">
        <f t="shared" si="26"/>
        <v>8156.3926268160003</v>
      </c>
      <c r="F239" s="42"/>
      <c r="G239" s="18">
        <f t="shared" si="27"/>
        <v>7911.7008480115201</v>
      </c>
      <c r="H239" s="24">
        <f t="shared" si="28"/>
        <v>244.69177880448001</v>
      </c>
    </row>
    <row r="240" spans="1:8" ht="32.25" hidden="1" customHeight="1" x14ac:dyDescent="0.25">
      <c r="A240" s="5">
        <v>30</v>
      </c>
      <c r="B240" s="9" t="s">
        <v>213</v>
      </c>
      <c r="C240" s="8">
        <f>439*2</f>
        <v>878</v>
      </c>
      <c r="D240" s="12"/>
      <c r="E240" s="41">
        <f t="shared" si="26"/>
        <v>8064.5413584960015</v>
      </c>
      <c r="F240" s="42"/>
      <c r="G240" s="18">
        <f t="shared" si="27"/>
        <v>7822.6051177411209</v>
      </c>
      <c r="H240" s="24">
        <f t="shared" si="28"/>
        <v>241.93624075488006</v>
      </c>
    </row>
    <row r="241" spans="1:8" ht="28.5" hidden="1" customHeight="1" x14ac:dyDescent="0.25">
      <c r="A241" s="5">
        <v>31</v>
      </c>
      <c r="B241" s="9" t="s">
        <v>214</v>
      </c>
      <c r="C241" s="8">
        <f>438*2</f>
        <v>876</v>
      </c>
      <c r="D241" s="12"/>
      <c r="E241" s="41">
        <f t="shared" si="26"/>
        <v>8046.1711048320003</v>
      </c>
      <c r="F241" s="42"/>
      <c r="G241" s="18">
        <f t="shared" si="27"/>
        <v>7804.7859716870407</v>
      </c>
      <c r="H241" s="24">
        <f t="shared" si="28"/>
        <v>241.38513314496001</v>
      </c>
    </row>
    <row r="242" spans="1:8" ht="32.25" hidden="1" customHeight="1" x14ac:dyDescent="0.25">
      <c r="A242" s="5">
        <v>32</v>
      </c>
      <c r="B242" s="9" t="s">
        <v>216</v>
      </c>
      <c r="C242" s="8">
        <f>431*2</f>
        <v>862</v>
      </c>
      <c r="D242" s="12"/>
      <c r="E242" s="41">
        <f t="shared" si="26"/>
        <v>7917.5793291840018</v>
      </c>
      <c r="F242" s="42"/>
      <c r="G242" s="18">
        <f t="shared" si="27"/>
        <v>7680.0519493084821</v>
      </c>
      <c r="H242" s="24">
        <f t="shared" si="28"/>
        <v>237.52737987552007</v>
      </c>
    </row>
    <row r="243" spans="1:8" ht="28.5" hidden="1" customHeight="1" x14ac:dyDescent="0.25">
      <c r="A243" s="5">
        <v>33</v>
      </c>
      <c r="B243" s="9" t="s">
        <v>217</v>
      </c>
      <c r="C243" s="8">
        <f>435*2</f>
        <v>870</v>
      </c>
      <c r="D243" s="12"/>
      <c r="E243" s="41">
        <f t="shared" si="26"/>
        <v>7991.0603438400012</v>
      </c>
      <c r="F243" s="42"/>
      <c r="G243" s="18">
        <f t="shared" si="27"/>
        <v>7751.3285335248011</v>
      </c>
      <c r="H243" s="24">
        <f t="shared" si="28"/>
        <v>239.73181031520005</v>
      </c>
    </row>
    <row r="244" spans="1:8" ht="30.75" hidden="1" customHeight="1" x14ac:dyDescent="0.25">
      <c r="A244" s="5">
        <v>34</v>
      </c>
      <c r="B244" s="9" t="s">
        <v>218</v>
      </c>
      <c r="C244" s="8">
        <f>445*2</f>
        <v>890</v>
      </c>
      <c r="D244" s="12"/>
      <c r="E244" s="41">
        <f t="shared" si="26"/>
        <v>8174.7628804800006</v>
      </c>
      <c r="F244" s="42"/>
      <c r="G244" s="18">
        <f t="shared" si="27"/>
        <v>7929.5199940656012</v>
      </c>
      <c r="H244" s="24">
        <f t="shared" si="28"/>
        <v>245.2428864144</v>
      </c>
    </row>
    <row r="245" spans="1:8" ht="28.5" hidden="1" customHeight="1" x14ac:dyDescent="0.25">
      <c r="A245" s="5">
        <v>35</v>
      </c>
      <c r="B245" s="9" t="s">
        <v>215</v>
      </c>
      <c r="C245" s="8">
        <f>460*2</f>
        <v>920</v>
      </c>
      <c r="D245" s="12"/>
      <c r="E245" s="41">
        <f t="shared" si="26"/>
        <v>8450.3166854400024</v>
      </c>
      <c r="F245" s="42"/>
      <c r="G245" s="18">
        <f t="shared" si="27"/>
        <v>8196.8071848768013</v>
      </c>
      <c r="H245" s="24">
        <f t="shared" si="28"/>
        <v>253.50950056320005</v>
      </c>
    </row>
    <row r="246" spans="1:8" ht="32.25" hidden="1" customHeight="1" x14ac:dyDescent="0.25">
      <c r="A246" s="5">
        <v>36</v>
      </c>
      <c r="B246" s="9" t="s">
        <v>221</v>
      </c>
      <c r="C246" s="8">
        <f>420*2</f>
        <v>840</v>
      </c>
      <c r="D246" s="12"/>
      <c r="E246" s="41">
        <f t="shared" si="26"/>
        <v>7715.5065388800022</v>
      </c>
      <c r="F246" s="42"/>
      <c r="G246" s="18">
        <f t="shared" si="27"/>
        <v>7484.0413427136027</v>
      </c>
      <c r="H246" s="24">
        <f t="shared" si="28"/>
        <v>231.46519616640006</v>
      </c>
    </row>
    <row r="247" spans="1:8" ht="30.75" hidden="1" customHeight="1" x14ac:dyDescent="0.25">
      <c r="A247" s="5">
        <v>37</v>
      </c>
      <c r="B247" s="9" t="s">
        <v>220</v>
      </c>
      <c r="C247" s="8">
        <f>438*2</f>
        <v>876</v>
      </c>
      <c r="D247" s="11"/>
      <c r="E247" s="41">
        <f t="shared" si="26"/>
        <v>8046.1711048320003</v>
      </c>
      <c r="F247" s="42"/>
      <c r="G247" s="18">
        <f t="shared" si="27"/>
        <v>7804.7859716870407</v>
      </c>
      <c r="H247" s="24">
        <f t="shared" si="28"/>
        <v>241.38513314496001</v>
      </c>
    </row>
    <row r="248" spans="1:8" ht="30.75" hidden="1" customHeight="1" x14ac:dyDescent="0.25">
      <c r="A248" s="5">
        <v>38</v>
      </c>
      <c r="B248" s="9" t="s">
        <v>222</v>
      </c>
      <c r="C248" s="8">
        <f>460*2</f>
        <v>920</v>
      </c>
      <c r="D248" s="12"/>
      <c r="E248" s="41">
        <f t="shared" si="26"/>
        <v>8450.3166854400024</v>
      </c>
      <c r="F248" s="42"/>
      <c r="G248" s="18">
        <f t="shared" si="27"/>
        <v>8196.8071848768013</v>
      </c>
      <c r="H248" s="24">
        <f t="shared" si="28"/>
        <v>253.50950056320005</v>
      </c>
    </row>
    <row r="249" spans="1:8" ht="32.25" hidden="1" customHeight="1" x14ac:dyDescent="0.25">
      <c r="A249" s="5">
        <v>39</v>
      </c>
      <c r="B249" s="9" t="s">
        <v>223</v>
      </c>
      <c r="C249" s="8">
        <f>420*2</f>
        <v>840</v>
      </c>
      <c r="D249" s="12"/>
      <c r="E249" s="41">
        <f t="shared" si="26"/>
        <v>7715.5065388800022</v>
      </c>
      <c r="F249" s="42"/>
      <c r="G249" s="18">
        <f t="shared" si="27"/>
        <v>7484.0413427136027</v>
      </c>
      <c r="H249" s="24">
        <f t="shared" si="28"/>
        <v>231.46519616640006</v>
      </c>
    </row>
    <row r="250" spans="1:8" ht="28.5" hidden="1" customHeight="1" x14ac:dyDescent="0.25">
      <c r="A250" s="5">
        <v>40</v>
      </c>
      <c r="B250" s="9" t="s">
        <v>224</v>
      </c>
      <c r="C250" s="8">
        <f>431*2</f>
        <v>862</v>
      </c>
      <c r="D250" s="12"/>
      <c r="E250" s="41">
        <f t="shared" si="26"/>
        <v>7917.5793291840018</v>
      </c>
      <c r="F250" s="42"/>
      <c r="G250" s="18">
        <f t="shared" si="27"/>
        <v>7680.0519493084821</v>
      </c>
      <c r="H250" s="24">
        <f t="shared" si="28"/>
        <v>237.52737987552007</v>
      </c>
    </row>
    <row r="251" spans="1:8" ht="32.25" hidden="1" customHeight="1" x14ac:dyDescent="0.25">
      <c r="A251" s="5">
        <v>41</v>
      </c>
      <c r="B251" s="9" t="s">
        <v>225</v>
      </c>
      <c r="C251" s="8">
        <f>480*2</f>
        <v>960</v>
      </c>
      <c r="D251" s="12"/>
      <c r="E251" s="41">
        <f t="shared" si="26"/>
        <v>8817.721758720003</v>
      </c>
      <c r="F251" s="42"/>
      <c r="G251" s="18">
        <f t="shared" si="27"/>
        <v>8553.1901059584034</v>
      </c>
      <c r="H251" s="24">
        <f t="shared" si="28"/>
        <v>264.53165276160007</v>
      </c>
    </row>
    <row r="252" spans="1:8" ht="28.5" hidden="1" customHeight="1" x14ac:dyDescent="0.25">
      <c r="A252" s="5">
        <v>42</v>
      </c>
      <c r="B252" s="9" t="s">
        <v>219</v>
      </c>
      <c r="C252" s="8">
        <f>485*2</f>
        <v>970</v>
      </c>
      <c r="D252" s="12"/>
      <c r="E252" s="41">
        <f t="shared" si="26"/>
        <v>8909.5730270400018</v>
      </c>
      <c r="F252" s="42"/>
      <c r="G252" s="18">
        <f t="shared" si="27"/>
        <v>8642.2858362288025</v>
      </c>
      <c r="H252" s="24">
        <f t="shared" si="28"/>
        <v>267.28719081120005</v>
      </c>
    </row>
    <row r="253" spans="1:8" ht="30.75" hidden="1" customHeight="1" x14ac:dyDescent="0.25">
      <c r="A253" s="5">
        <v>43</v>
      </c>
      <c r="B253" s="9" t="s">
        <v>226</v>
      </c>
      <c r="C253" s="8">
        <f>455*2</f>
        <v>910</v>
      </c>
      <c r="D253" s="11"/>
      <c r="E253" s="41">
        <f t="shared" si="26"/>
        <v>8358.4654171200018</v>
      </c>
      <c r="F253" s="42"/>
      <c r="G253" s="18">
        <f t="shared" si="27"/>
        <v>8107.7114546064022</v>
      </c>
      <c r="H253" s="24">
        <f t="shared" si="28"/>
        <v>250.75396251360004</v>
      </c>
    </row>
    <row r="254" spans="1:8" ht="30.75" hidden="1" customHeight="1" x14ac:dyDescent="0.25">
      <c r="A254" s="5">
        <v>44</v>
      </c>
      <c r="B254" s="9" t="s">
        <v>227</v>
      </c>
      <c r="C254" s="8">
        <v>180</v>
      </c>
      <c r="D254" s="12"/>
      <c r="E254" s="41">
        <f t="shared" si="26"/>
        <v>1653.3228297600003</v>
      </c>
      <c r="F254" s="42"/>
      <c r="G254" s="18">
        <f t="shared" si="27"/>
        <v>1603.7231448672005</v>
      </c>
      <c r="H254" s="24">
        <f t="shared" si="28"/>
        <v>49.599684892800013</v>
      </c>
    </row>
    <row r="255" spans="1:8" ht="32.25" hidden="1" customHeight="1" x14ac:dyDescent="0.25">
      <c r="A255" s="5">
        <v>45</v>
      </c>
      <c r="B255" s="9" t="s">
        <v>228</v>
      </c>
      <c r="C255" s="8">
        <v>210</v>
      </c>
      <c r="D255" s="12"/>
      <c r="E255" s="41">
        <f t="shared" si="26"/>
        <v>1928.8766347200005</v>
      </c>
      <c r="F255" s="42"/>
      <c r="G255" s="18">
        <f t="shared" si="27"/>
        <v>1871.0103356784007</v>
      </c>
      <c r="H255" s="24">
        <f t="shared" si="28"/>
        <v>57.866299041600016</v>
      </c>
    </row>
    <row r="256" spans="1:8" ht="28.5" hidden="1" customHeight="1" x14ac:dyDescent="0.25">
      <c r="A256" s="5">
        <v>46</v>
      </c>
      <c r="B256" s="9" t="s">
        <v>229</v>
      </c>
      <c r="C256" s="8">
        <v>200</v>
      </c>
      <c r="D256" s="12"/>
      <c r="E256" s="41">
        <f t="shared" si="26"/>
        <v>1837.0253664000004</v>
      </c>
      <c r="F256" s="42"/>
      <c r="G256" s="18">
        <f t="shared" si="27"/>
        <v>1781.9146054080004</v>
      </c>
      <c r="H256" s="24">
        <f t="shared" si="28"/>
        <v>55.110760992000017</v>
      </c>
    </row>
    <row r="257" spans="1:8" ht="28.5" hidden="1" customHeight="1" x14ac:dyDescent="0.25">
      <c r="A257" s="5">
        <v>47</v>
      </c>
      <c r="B257" s="9" t="s">
        <v>230</v>
      </c>
      <c r="C257" s="8">
        <v>190</v>
      </c>
      <c r="D257" s="12"/>
      <c r="E257" s="41">
        <f t="shared" si="26"/>
        <v>1745.1740980800002</v>
      </c>
      <c r="F257" s="42"/>
      <c r="G257" s="18">
        <f t="shared" si="27"/>
        <v>1692.8188751376001</v>
      </c>
      <c r="H257" s="24">
        <f t="shared" si="28"/>
        <v>52.355222942400005</v>
      </c>
    </row>
    <row r="258" spans="1:8" ht="30.75" hidden="1" customHeight="1" x14ac:dyDescent="0.25">
      <c r="A258" s="5">
        <v>48</v>
      </c>
      <c r="B258" s="9" t="s">
        <v>231</v>
      </c>
      <c r="C258" s="8">
        <v>178</v>
      </c>
      <c r="D258" s="11"/>
      <c r="E258" s="41">
        <f t="shared" si="26"/>
        <v>1634.9525760960003</v>
      </c>
      <c r="F258" s="42"/>
      <c r="G258" s="18">
        <f t="shared" si="27"/>
        <v>1585.9039988131201</v>
      </c>
      <c r="H258" s="24">
        <f t="shared" si="28"/>
        <v>49.048577282880004</v>
      </c>
    </row>
    <row r="259" spans="1:8" ht="30.75" hidden="1" customHeight="1" x14ac:dyDescent="0.25">
      <c r="A259" s="5">
        <v>49</v>
      </c>
      <c r="B259" s="9" t="s">
        <v>232</v>
      </c>
      <c r="C259" s="8">
        <v>160</v>
      </c>
      <c r="D259" s="12"/>
      <c r="E259" s="41">
        <f t="shared" si="26"/>
        <v>1469.62029312</v>
      </c>
      <c r="F259" s="42"/>
      <c r="G259" s="18">
        <f t="shared" si="27"/>
        <v>1425.5316843264</v>
      </c>
      <c r="H259" s="24">
        <f t="shared" si="28"/>
        <v>44.088608793599995</v>
      </c>
    </row>
    <row r="260" spans="1:8" ht="32.25" hidden="1" customHeight="1" x14ac:dyDescent="0.25">
      <c r="A260" s="5">
        <v>50</v>
      </c>
      <c r="B260" s="9" t="s">
        <v>233</v>
      </c>
      <c r="C260" s="8">
        <f>307.3*2</f>
        <v>614.6</v>
      </c>
      <c r="D260" s="12"/>
      <c r="E260" s="41">
        <f t="shared" si="26"/>
        <v>5645.178950947201</v>
      </c>
      <c r="F260" s="42"/>
      <c r="G260" s="18">
        <f t="shared" si="27"/>
        <v>5475.8235824187841</v>
      </c>
      <c r="H260" s="24">
        <f t="shared" si="28"/>
        <v>169.35536852841605</v>
      </c>
    </row>
    <row r="261" spans="1:8" ht="32.25" hidden="1" customHeight="1" x14ac:dyDescent="0.25">
      <c r="A261" s="5">
        <v>51</v>
      </c>
      <c r="B261" s="9" t="s">
        <v>234</v>
      </c>
      <c r="C261" s="8">
        <f>307.3*2</f>
        <v>614.6</v>
      </c>
      <c r="D261" s="12"/>
      <c r="E261" s="41">
        <f t="shared" si="26"/>
        <v>5645.178950947201</v>
      </c>
      <c r="F261" s="42"/>
      <c r="G261" s="18">
        <f t="shared" si="27"/>
        <v>5475.8235824187841</v>
      </c>
      <c r="H261" s="24">
        <f t="shared" si="28"/>
        <v>169.35536852841605</v>
      </c>
    </row>
    <row r="262" spans="1:8" ht="28.5" hidden="1" customHeight="1" x14ac:dyDescent="0.25">
      <c r="A262" s="5">
        <v>52</v>
      </c>
      <c r="B262" s="9" t="s">
        <v>235</v>
      </c>
      <c r="C262" s="8">
        <f>674.1*3</f>
        <v>2022.3000000000002</v>
      </c>
      <c r="D262" s="12"/>
      <c r="E262" s="41">
        <f t="shared" si="26"/>
        <v>18575.081992353607</v>
      </c>
      <c r="F262" s="42"/>
      <c r="G262" s="18">
        <f t="shared" si="27"/>
        <v>18017.829532583</v>
      </c>
      <c r="H262" s="24">
        <f t="shared" si="28"/>
        <v>557.25245977060831</v>
      </c>
    </row>
    <row r="263" spans="1:8" ht="30.75" hidden="1" customHeight="1" x14ac:dyDescent="0.25">
      <c r="A263" s="5">
        <v>53</v>
      </c>
      <c r="B263" s="9" t="s">
        <v>236</v>
      </c>
      <c r="C263" s="8">
        <f>939.2*5</f>
        <v>4696</v>
      </c>
      <c r="D263" s="11"/>
      <c r="E263" s="41">
        <f>C263*7.6*1.048*1.046*1.05*1.05</f>
        <v>43133.355603072006</v>
      </c>
      <c r="F263" s="42"/>
      <c r="G263" s="18">
        <f t="shared" si="27"/>
        <v>41839.354934979841</v>
      </c>
      <c r="H263" s="24">
        <f t="shared" si="28"/>
        <v>1294.0006680921601</v>
      </c>
    </row>
    <row r="264" spans="1:8" s="3" customFormat="1" ht="20.100000000000001" hidden="1" customHeight="1" x14ac:dyDescent="0.25">
      <c r="A264" s="6"/>
      <c r="B264" s="4" t="s">
        <v>1</v>
      </c>
      <c r="C264" s="10">
        <f>SUM(C211:C263)</f>
        <v>37603.899999999994</v>
      </c>
      <c r="D264" s="1"/>
      <c r="E264" s="43">
        <f>SUM(E211:E263)</f>
        <v>345396.59087784484</v>
      </c>
      <c r="F264" s="44"/>
      <c r="G264" s="17">
        <f t="shared" si="27"/>
        <v>335034.69315150951</v>
      </c>
      <c r="H264" s="16">
        <f t="shared" si="28"/>
        <v>10361.897726335344</v>
      </c>
    </row>
    <row r="265" spans="1:8" s="15" customFormat="1" ht="20.100000000000001" hidden="1" customHeight="1" x14ac:dyDescent="0.25">
      <c r="A265" s="45">
        <v>2029</v>
      </c>
      <c r="B265" s="45"/>
      <c r="C265" s="45"/>
      <c r="D265" s="45"/>
      <c r="E265" s="45"/>
      <c r="F265" s="45"/>
      <c r="G265" s="45"/>
      <c r="H265" s="45"/>
    </row>
    <row r="266" spans="1:8" ht="30.75" hidden="1" customHeight="1" x14ac:dyDescent="0.25">
      <c r="A266" s="5">
        <v>1</v>
      </c>
      <c r="B266" s="9" t="s">
        <v>237</v>
      </c>
      <c r="C266" s="8">
        <f>421*2</f>
        <v>842</v>
      </c>
      <c r="D266" s="12"/>
      <c r="E266" s="41">
        <f>C266*7.6*1.048*1.046*1.05*1.05*1.05</f>
        <v>8120.5706321712014</v>
      </c>
      <c r="F266" s="42"/>
      <c r="G266" s="18">
        <f>E266*97/100</f>
        <v>7876.9535132060655</v>
      </c>
      <c r="H266" s="24">
        <f>E266*3/100</f>
        <v>243.61711896513603</v>
      </c>
    </row>
    <row r="267" spans="1:8" ht="32.25" hidden="1" customHeight="1" x14ac:dyDescent="0.25">
      <c r="A267" s="5">
        <v>2</v>
      </c>
      <c r="B267" s="9" t="s">
        <v>238</v>
      </c>
      <c r="C267" s="8">
        <f>414.5*2</f>
        <v>829</v>
      </c>
      <c r="D267" s="12"/>
      <c r="E267" s="41">
        <f t="shared" ref="E267:E269" si="29">C267*7.6*1.048*1.046*1.05*1.05*1.05</f>
        <v>7995.1936509144016</v>
      </c>
      <c r="F267" s="42"/>
      <c r="G267" s="18">
        <f t="shared" ref="G267:G296" si="30">E267*97/100</f>
        <v>7755.3378413869696</v>
      </c>
      <c r="H267" s="24">
        <f t="shared" ref="H267:H296" si="31">E267*3/100</f>
        <v>239.85580952743206</v>
      </c>
    </row>
    <row r="268" spans="1:8" ht="28.5" hidden="1" customHeight="1" x14ac:dyDescent="0.25">
      <c r="A268" s="5">
        <v>3</v>
      </c>
      <c r="B268" s="9" t="s">
        <v>239</v>
      </c>
      <c r="C268" s="8">
        <f>760.4*3</f>
        <v>2281.1999999999998</v>
      </c>
      <c r="D268" s="12"/>
      <c r="E268" s="41">
        <f t="shared" si="29"/>
        <v>22000.766895616322</v>
      </c>
      <c r="F268" s="42"/>
      <c r="G268" s="18">
        <f t="shared" si="30"/>
        <v>21340.743888747831</v>
      </c>
      <c r="H268" s="24">
        <f t="shared" si="31"/>
        <v>660.02300686848957</v>
      </c>
    </row>
    <row r="269" spans="1:8" ht="32.25" hidden="1" customHeight="1" x14ac:dyDescent="0.25">
      <c r="A269" s="5">
        <v>4</v>
      </c>
      <c r="B269" s="9" t="s">
        <v>240</v>
      </c>
      <c r="C269" s="8">
        <f>278*4</f>
        <v>1112</v>
      </c>
      <c r="D269" s="12"/>
      <c r="E269" s="41">
        <f t="shared" si="29"/>
        <v>10724.554089043202</v>
      </c>
      <c r="F269" s="42"/>
      <c r="G269" s="18">
        <f t="shared" si="30"/>
        <v>10402.817466371906</v>
      </c>
      <c r="H269" s="24">
        <f t="shared" si="31"/>
        <v>321.73662267129606</v>
      </c>
    </row>
    <row r="270" spans="1:8" ht="28.5" hidden="1" customHeight="1" x14ac:dyDescent="0.25">
      <c r="A270" s="5">
        <v>5</v>
      </c>
      <c r="B270" s="9" t="s">
        <v>241</v>
      </c>
      <c r="C270" s="8">
        <v>240</v>
      </c>
      <c r="D270" s="12"/>
      <c r="E270" s="41">
        <f t="shared" ref="E270:E295" si="32">C270*7.6*1.048*1.046*1.05*1.05*1.05</f>
        <v>2314.6519616640007</v>
      </c>
      <c r="F270" s="42"/>
      <c r="G270" s="18">
        <f t="shared" si="30"/>
        <v>2245.2124028140806</v>
      </c>
      <c r="H270" s="24">
        <f t="shared" si="31"/>
        <v>69.439558849920019</v>
      </c>
    </row>
    <row r="271" spans="1:8" ht="30.75" hidden="1" customHeight="1" x14ac:dyDescent="0.25">
      <c r="A271" s="5">
        <v>6</v>
      </c>
      <c r="B271" s="9" t="s">
        <v>242</v>
      </c>
      <c r="C271" s="8">
        <f>674.1*3</f>
        <v>2022.3000000000002</v>
      </c>
      <c r="D271" s="11"/>
      <c r="E271" s="41">
        <f t="shared" si="32"/>
        <v>19503.836091971287</v>
      </c>
      <c r="F271" s="42"/>
      <c r="G271" s="18">
        <f t="shared" si="30"/>
        <v>18918.72100921215</v>
      </c>
      <c r="H271" s="24">
        <f t="shared" si="31"/>
        <v>585.11508275913866</v>
      </c>
    </row>
    <row r="272" spans="1:8" ht="30.75" hidden="1" customHeight="1" x14ac:dyDescent="0.25">
      <c r="A272" s="5">
        <v>7</v>
      </c>
      <c r="B272" s="9" t="s">
        <v>13</v>
      </c>
      <c r="C272" s="8">
        <f>307.3*2</f>
        <v>614.6</v>
      </c>
      <c r="D272" s="12"/>
      <c r="E272" s="41">
        <f t="shared" si="32"/>
        <v>5927.4378984945615</v>
      </c>
      <c r="F272" s="42"/>
      <c r="G272" s="18">
        <f t="shared" si="30"/>
        <v>5749.614761539724</v>
      </c>
      <c r="H272" s="24">
        <f t="shared" si="31"/>
        <v>177.82313695483685</v>
      </c>
    </row>
    <row r="273" spans="1:8" ht="32.25" hidden="1" customHeight="1" x14ac:dyDescent="0.25">
      <c r="A273" s="5">
        <v>8</v>
      </c>
      <c r="B273" s="9" t="s">
        <v>243</v>
      </c>
      <c r="C273" s="8">
        <f>C272</f>
        <v>614.6</v>
      </c>
      <c r="D273" s="12"/>
      <c r="E273" s="41">
        <f t="shared" si="32"/>
        <v>5927.4378984945615</v>
      </c>
      <c r="F273" s="42"/>
      <c r="G273" s="18">
        <f t="shared" si="30"/>
        <v>5749.614761539724</v>
      </c>
      <c r="H273" s="24">
        <f t="shared" si="31"/>
        <v>177.82313695483685</v>
      </c>
    </row>
    <row r="274" spans="1:8" ht="28.5" hidden="1" customHeight="1" x14ac:dyDescent="0.25">
      <c r="A274" s="5">
        <v>9</v>
      </c>
      <c r="B274" s="9" t="s">
        <v>244</v>
      </c>
      <c r="C274" s="8">
        <v>664</v>
      </c>
      <c r="D274" s="12"/>
      <c r="E274" s="41">
        <f t="shared" si="32"/>
        <v>6403.8704272704008</v>
      </c>
      <c r="F274" s="42"/>
      <c r="G274" s="18">
        <f t="shared" si="30"/>
        <v>6211.7543144522888</v>
      </c>
      <c r="H274" s="24">
        <f t="shared" si="31"/>
        <v>192.11611281811201</v>
      </c>
    </row>
    <row r="275" spans="1:8" ht="32.25" hidden="1" customHeight="1" x14ac:dyDescent="0.25">
      <c r="A275" s="5">
        <v>10</v>
      </c>
      <c r="B275" s="9" t="s">
        <v>245</v>
      </c>
      <c r="C275" s="8">
        <v>130.30000000000001</v>
      </c>
      <c r="D275" s="12"/>
      <c r="E275" s="41">
        <f t="shared" si="32"/>
        <v>1256.6631275200805</v>
      </c>
      <c r="F275" s="42"/>
      <c r="G275" s="18">
        <f t="shared" si="30"/>
        <v>1218.963233694478</v>
      </c>
      <c r="H275" s="24">
        <f t="shared" si="31"/>
        <v>37.699893825602409</v>
      </c>
    </row>
    <row r="276" spans="1:8" ht="28.5" hidden="1" customHeight="1" x14ac:dyDescent="0.25">
      <c r="A276" s="5">
        <v>11</v>
      </c>
      <c r="B276" s="9" t="s">
        <v>246</v>
      </c>
      <c r="C276" s="8">
        <v>157.30000000000001</v>
      </c>
      <c r="D276" s="12"/>
      <c r="E276" s="41">
        <f t="shared" si="32"/>
        <v>1517.0614732072804</v>
      </c>
      <c r="F276" s="42"/>
      <c r="G276" s="18">
        <f t="shared" si="30"/>
        <v>1471.5496290110618</v>
      </c>
      <c r="H276" s="24">
        <f t="shared" si="31"/>
        <v>45.511844196218405</v>
      </c>
    </row>
    <row r="277" spans="1:8" ht="32.25" hidden="1" customHeight="1" x14ac:dyDescent="0.25">
      <c r="A277" s="5">
        <v>12</v>
      </c>
      <c r="B277" s="9" t="s">
        <v>247</v>
      </c>
      <c r="C277" s="8">
        <v>169.2</v>
      </c>
      <c r="D277" s="12"/>
      <c r="E277" s="41">
        <f t="shared" si="32"/>
        <v>1631.8296329731202</v>
      </c>
      <c r="F277" s="42"/>
      <c r="G277" s="18">
        <f t="shared" si="30"/>
        <v>1582.8747439839267</v>
      </c>
      <c r="H277" s="24">
        <f t="shared" si="31"/>
        <v>48.954888989193606</v>
      </c>
    </row>
    <row r="278" spans="1:8" ht="28.5" hidden="1" customHeight="1" x14ac:dyDescent="0.25">
      <c r="A278" s="5">
        <v>13</v>
      </c>
      <c r="B278" s="9" t="s">
        <v>248</v>
      </c>
      <c r="C278" s="8">
        <v>142.19999999999999</v>
      </c>
      <c r="D278" s="12"/>
      <c r="E278" s="41">
        <f t="shared" si="32"/>
        <v>1371.4312872859198</v>
      </c>
      <c r="F278" s="42"/>
      <c r="G278" s="18">
        <f t="shared" si="30"/>
        <v>1330.2883486673422</v>
      </c>
      <c r="H278" s="24">
        <f t="shared" si="31"/>
        <v>41.142938618577588</v>
      </c>
    </row>
    <row r="279" spans="1:8" ht="30.75" hidden="1" customHeight="1" x14ac:dyDescent="0.25">
      <c r="A279" s="5">
        <v>14</v>
      </c>
      <c r="B279" s="9" t="s">
        <v>249</v>
      </c>
      <c r="C279" s="8">
        <v>166.4</v>
      </c>
      <c r="D279" s="11"/>
      <c r="E279" s="41">
        <f t="shared" si="32"/>
        <v>1604.8253600870401</v>
      </c>
      <c r="F279" s="42"/>
      <c r="G279" s="18">
        <f t="shared" si="30"/>
        <v>1556.6805992844288</v>
      </c>
      <c r="H279" s="24">
        <f t="shared" si="31"/>
        <v>48.144760802611202</v>
      </c>
    </row>
    <row r="280" spans="1:8" ht="30.75" hidden="1" customHeight="1" x14ac:dyDescent="0.25">
      <c r="A280" s="5">
        <v>15</v>
      </c>
      <c r="B280" s="9" t="s">
        <v>250</v>
      </c>
      <c r="C280" s="8">
        <v>126.6</v>
      </c>
      <c r="D280" s="12"/>
      <c r="E280" s="41">
        <f t="shared" si="32"/>
        <v>1220.9789097777605</v>
      </c>
      <c r="F280" s="42"/>
      <c r="G280" s="18">
        <f t="shared" si="30"/>
        <v>1184.3495424844277</v>
      </c>
      <c r="H280" s="24">
        <f t="shared" si="31"/>
        <v>36.62936729333282</v>
      </c>
    </row>
    <row r="281" spans="1:8" ht="32.25" hidden="1" customHeight="1" x14ac:dyDescent="0.25">
      <c r="A281" s="5">
        <v>16</v>
      </c>
      <c r="B281" s="9" t="s">
        <v>251</v>
      </c>
      <c r="C281" s="8">
        <v>112</v>
      </c>
      <c r="D281" s="12"/>
      <c r="E281" s="41">
        <f t="shared" si="32"/>
        <v>1080.1709154432003</v>
      </c>
      <c r="F281" s="42"/>
      <c r="G281" s="18">
        <f t="shared" si="30"/>
        <v>1047.7657879799042</v>
      </c>
      <c r="H281" s="24">
        <f t="shared" si="31"/>
        <v>32.405127463296012</v>
      </c>
    </row>
    <row r="282" spans="1:8" ht="28.5" hidden="1" customHeight="1" x14ac:dyDescent="0.25">
      <c r="A282" s="5">
        <v>17</v>
      </c>
      <c r="B282" s="9" t="s">
        <v>252</v>
      </c>
      <c r="C282" s="8">
        <v>462.5</v>
      </c>
      <c r="D282" s="12"/>
      <c r="E282" s="41">
        <f t="shared" si="32"/>
        <v>4460.5272177900015</v>
      </c>
      <c r="F282" s="42"/>
      <c r="G282" s="18">
        <f t="shared" si="30"/>
        <v>4326.7114012563015</v>
      </c>
      <c r="H282" s="24">
        <f t="shared" si="31"/>
        <v>133.81581653370006</v>
      </c>
    </row>
    <row r="283" spans="1:8" ht="28.5" hidden="1" customHeight="1" x14ac:dyDescent="0.25">
      <c r="A283" s="5">
        <v>18</v>
      </c>
      <c r="B283" s="9" t="s">
        <v>253</v>
      </c>
      <c r="C283" s="8">
        <v>581.9</v>
      </c>
      <c r="D283" s="12"/>
      <c r="E283" s="41">
        <f t="shared" si="32"/>
        <v>5612.0665687178407</v>
      </c>
      <c r="F283" s="42"/>
      <c r="G283" s="18">
        <f t="shared" si="30"/>
        <v>5443.7045716563052</v>
      </c>
      <c r="H283" s="24">
        <f t="shared" si="31"/>
        <v>168.36199706153522</v>
      </c>
    </row>
    <row r="284" spans="1:8" ht="30.75" hidden="1" customHeight="1" x14ac:dyDescent="0.25">
      <c r="A284" s="5">
        <v>19</v>
      </c>
      <c r="B284" s="9" t="s">
        <v>254</v>
      </c>
      <c r="C284" s="8">
        <v>154.5</v>
      </c>
      <c r="D284" s="11"/>
      <c r="E284" s="41">
        <f t="shared" si="32"/>
        <v>1490.0572003212005</v>
      </c>
      <c r="F284" s="42"/>
      <c r="G284" s="18">
        <f t="shared" si="30"/>
        <v>1445.3554843115646</v>
      </c>
      <c r="H284" s="24">
        <f t="shared" si="31"/>
        <v>44.701716009636023</v>
      </c>
    </row>
    <row r="285" spans="1:8" ht="30.75" hidden="1" customHeight="1" x14ac:dyDescent="0.25">
      <c r="A285" s="5">
        <v>20</v>
      </c>
      <c r="B285" s="9" t="s">
        <v>255</v>
      </c>
      <c r="C285" s="8">
        <v>167.9</v>
      </c>
      <c r="D285" s="12"/>
      <c r="E285" s="41">
        <f t="shared" si="32"/>
        <v>1619.2919348474402</v>
      </c>
      <c r="F285" s="42"/>
      <c r="G285" s="18">
        <f t="shared" si="30"/>
        <v>1570.713176802017</v>
      </c>
      <c r="H285" s="24">
        <f t="shared" si="31"/>
        <v>48.5787580454232</v>
      </c>
    </row>
    <row r="286" spans="1:8" ht="32.25" hidden="1" customHeight="1" x14ac:dyDescent="0.25">
      <c r="A286" s="5">
        <v>21</v>
      </c>
      <c r="B286" s="9" t="s">
        <v>256</v>
      </c>
      <c r="C286" s="8">
        <v>123.6</v>
      </c>
      <c r="D286" s="12"/>
      <c r="E286" s="41">
        <f t="shared" si="32"/>
        <v>1192.0457602569602</v>
      </c>
      <c r="F286" s="42"/>
      <c r="G286" s="18">
        <f t="shared" si="30"/>
        <v>1156.2843874492514</v>
      </c>
      <c r="H286" s="24">
        <f t="shared" si="31"/>
        <v>35.761372807708803</v>
      </c>
    </row>
    <row r="287" spans="1:8" ht="32.25" hidden="1" customHeight="1" x14ac:dyDescent="0.25">
      <c r="A287" s="5">
        <v>22</v>
      </c>
      <c r="B287" s="9" t="s">
        <v>257</v>
      </c>
      <c r="C287" s="8">
        <v>127.2</v>
      </c>
      <c r="D287" s="12"/>
      <c r="E287" s="41">
        <f t="shared" si="32"/>
        <v>1226.7655396819202</v>
      </c>
      <c r="F287" s="42"/>
      <c r="G287" s="18">
        <f t="shared" si="30"/>
        <v>1189.9625734914628</v>
      </c>
      <c r="H287" s="24">
        <f t="shared" si="31"/>
        <v>36.80296619045761</v>
      </c>
    </row>
    <row r="288" spans="1:8" ht="28.5" hidden="1" customHeight="1" x14ac:dyDescent="0.25">
      <c r="A288" s="5">
        <v>23</v>
      </c>
      <c r="B288" s="9" t="s">
        <v>258</v>
      </c>
      <c r="C288" s="8">
        <v>164.3</v>
      </c>
      <c r="D288" s="12"/>
      <c r="E288" s="41">
        <f t="shared" si="32"/>
        <v>1584.5721554224806</v>
      </c>
      <c r="F288" s="42"/>
      <c r="G288" s="18">
        <f t="shared" si="30"/>
        <v>1537.0349907598063</v>
      </c>
      <c r="H288" s="24">
        <f t="shared" si="31"/>
        <v>47.537164662674421</v>
      </c>
    </row>
    <row r="289" spans="1:8" ht="30.75" hidden="1" customHeight="1" x14ac:dyDescent="0.25">
      <c r="A289" s="5">
        <v>24</v>
      </c>
      <c r="B289" s="9" t="s">
        <v>259</v>
      </c>
      <c r="C289" s="8">
        <v>126.1</v>
      </c>
      <c r="D289" s="11"/>
      <c r="E289" s="41">
        <f t="shared" si="32"/>
        <v>1216.15671819096</v>
      </c>
      <c r="F289" s="42"/>
      <c r="G289" s="18">
        <f t="shared" si="30"/>
        <v>1179.6720166452312</v>
      </c>
      <c r="H289" s="24">
        <f t="shared" si="31"/>
        <v>36.484701545728797</v>
      </c>
    </row>
    <row r="290" spans="1:8" ht="30.75" hidden="1" customHeight="1" x14ac:dyDescent="0.25">
      <c r="A290" s="5">
        <v>25</v>
      </c>
      <c r="B290" s="9" t="s">
        <v>260</v>
      </c>
      <c r="C290" s="8">
        <v>137.6</v>
      </c>
      <c r="D290" s="12"/>
      <c r="E290" s="41">
        <f t="shared" si="32"/>
        <v>1327.0671246873605</v>
      </c>
      <c r="F290" s="42"/>
      <c r="G290" s="18">
        <f t="shared" si="30"/>
        <v>1287.2551109467397</v>
      </c>
      <c r="H290" s="24">
        <f t="shared" si="31"/>
        <v>39.812013740620813</v>
      </c>
    </row>
    <row r="291" spans="1:8" ht="32.25" hidden="1" customHeight="1" x14ac:dyDescent="0.25">
      <c r="A291" s="5">
        <v>26</v>
      </c>
      <c r="B291" s="9" t="s">
        <v>261</v>
      </c>
      <c r="C291" s="8">
        <v>151.6</v>
      </c>
      <c r="D291" s="12"/>
      <c r="E291" s="41">
        <f t="shared" si="32"/>
        <v>1462.08848911776</v>
      </c>
      <c r="F291" s="42"/>
      <c r="G291" s="18">
        <f t="shared" si="30"/>
        <v>1418.2258344442273</v>
      </c>
      <c r="H291" s="24">
        <f t="shared" si="31"/>
        <v>43.862654673532795</v>
      </c>
    </row>
    <row r="292" spans="1:8" ht="28.5" hidden="1" customHeight="1" x14ac:dyDescent="0.25">
      <c r="A292" s="5">
        <v>27</v>
      </c>
      <c r="B292" s="9" t="s">
        <v>262</v>
      </c>
      <c r="C292" s="8">
        <v>156.9</v>
      </c>
      <c r="D292" s="12"/>
      <c r="E292" s="41">
        <f t="shared" si="32"/>
        <v>1513.2037199378406</v>
      </c>
      <c r="F292" s="42"/>
      <c r="G292" s="18">
        <f t="shared" si="30"/>
        <v>1467.8076083397054</v>
      </c>
      <c r="H292" s="24">
        <f t="shared" si="31"/>
        <v>45.396111598135214</v>
      </c>
    </row>
    <row r="293" spans="1:8" ht="32.25" hidden="1" customHeight="1" x14ac:dyDescent="0.25">
      <c r="A293" s="5">
        <v>28</v>
      </c>
      <c r="B293" s="9" t="s">
        <v>263</v>
      </c>
      <c r="C293" s="8">
        <v>174.9</v>
      </c>
      <c r="D293" s="12"/>
      <c r="E293" s="41">
        <f t="shared" si="32"/>
        <v>1686.8026170626404</v>
      </c>
      <c r="F293" s="42"/>
      <c r="G293" s="18">
        <f t="shared" si="30"/>
        <v>1636.1985385507612</v>
      </c>
      <c r="H293" s="24">
        <f t="shared" si="31"/>
        <v>50.604078511879216</v>
      </c>
    </row>
    <row r="294" spans="1:8" ht="28.5" hidden="1" customHeight="1" x14ac:dyDescent="0.25">
      <c r="A294" s="5">
        <v>29</v>
      </c>
      <c r="B294" s="9" t="s">
        <v>264</v>
      </c>
      <c r="C294" s="8">
        <v>166.7</v>
      </c>
      <c r="D294" s="12"/>
      <c r="E294" s="41">
        <f t="shared" si="32"/>
        <v>1607.7186750391202</v>
      </c>
      <c r="F294" s="42"/>
      <c r="G294" s="18">
        <f t="shared" si="30"/>
        <v>1559.4871147879467</v>
      </c>
      <c r="H294" s="24">
        <f t="shared" si="31"/>
        <v>48.231560251173605</v>
      </c>
    </row>
    <row r="295" spans="1:8" ht="30.75" hidden="1" customHeight="1" x14ac:dyDescent="0.25">
      <c r="A295" s="5">
        <v>30</v>
      </c>
      <c r="B295" s="9" t="s">
        <v>265</v>
      </c>
      <c r="C295" s="8">
        <v>156.9</v>
      </c>
      <c r="D295" s="11"/>
      <c r="E295" s="41">
        <f t="shared" si="32"/>
        <v>1513.2037199378406</v>
      </c>
      <c r="F295" s="42"/>
      <c r="G295" s="18">
        <f t="shared" si="30"/>
        <v>1467.8076083397054</v>
      </c>
      <c r="H295" s="24">
        <f t="shared" si="31"/>
        <v>45.396111598135214</v>
      </c>
    </row>
    <row r="296" spans="1:8" ht="30.75" hidden="1" customHeight="1" x14ac:dyDescent="0.25">
      <c r="A296" s="5">
        <v>31</v>
      </c>
      <c r="B296" s="9" t="s">
        <v>266</v>
      </c>
      <c r="C296" s="8">
        <v>76.599999999999994</v>
      </c>
      <c r="D296" s="12"/>
      <c r="E296" s="41">
        <f>C296*7.6*1.048*1.046*1.05*1.05*1.05</f>
        <v>738.75975109776005</v>
      </c>
      <c r="F296" s="42"/>
      <c r="G296" s="18">
        <f t="shared" si="30"/>
        <v>716.59695856482722</v>
      </c>
      <c r="H296" s="24">
        <f t="shared" si="31"/>
        <v>22.162792532932798</v>
      </c>
    </row>
    <row r="297" spans="1:8" s="3" customFormat="1" ht="20.100000000000001" hidden="1" customHeight="1" x14ac:dyDescent="0.25">
      <c r="A297" s="6"/>
      <c r="B297" s="4" t="s">
        <v>1</v>
      </c>
      <c r="C297" s="10">
        <f>SUM(C266:C296)</f>
        <v>13152.900000000001</v>
      </c>
      <c r="D297" s="1"/>
      <c r="E297" s="43">
        <f>SUM(E266:E296)</f>
        <v>126851.60744404349</v>
      </c>
      <c r="F297" s="44"/>
      <c r="G297" s="17">
        <f>SUM(G266:G296)</f>
        <v>123046.05922072213</v>
      </c>
      <c r="H297" s="23">
        <f>SUM(H266:H296)</f>
        <v>3805.5482233213033</v>
      </c>
    </row>
    <row r="298" spans="1:8" s="15" customFormat="1" ht="20.100000000000001" hidden="1" customHeight="1" x14ac:dyDescent="0.25">
      <c r="A298" s="45">
        <v>2030</v>
      </c>
      <c r="B298" s="45"/>
      <c r="C298" s="45"/>
      <c r="D298" s="45"/>
      <c r="E298" s="45"/>
      <c r="F298" s="45"/>
      <c r="G298" s="45"/>
      <c r="H298" s="45"/>
    </row>
    <row r="299" spans="1:8" ht="30.75" hidden="1" customHeight="1" x14ac:dyDescent="0.25">
      <c r="A299" s="5">
        <v>1</v>
      </c>
      <c r="B299" s="9" t="s">
        <v>267</v>
      </c>
      <c r="C299" s="8">
        <v>150</v>
      </c>
      <c r="D299" s="14"/>
      <c r="E299" s="41">
        <f>C299*7.6*1.048*1.046*1.05*1.05*1.05*1.05</f>
        <v>1518.9903498420001</v>
      </c>
      <c r="F299" s="42"/>
      <c r="G299" s="18">
        <f>E299*97/100</f>
        <v>1473.4206393467402</v>
      </c>
      <c r="H299" s="24">
        <f>E299*3/100</f>
        <v>45.569710495260004</v>
      </c>
    </row>
    <row r="300" spans="1:8" ht="32.25" hidden="1" customHeight="1" x14ac:dyDescent="0.25">
      <c r="A300" s="5">
        <v>2</v>
      </c>
      <c r="B300" s="9" t="s">
        <v>268</v>
      </c>
      <c r="C300" s="8">
        <v>115</v>
      </c>
      <c r="D300" s="14"/>
      <c r="E300" s="41">
        <f t="shared" ref="E300:E315" si="33">C300*7.6*1.048*1.046*1.05*1.05*1.05*1.05</f>
        <v>1164.5592682122005</v>
      </c>
      <c r="F300" s="42"/>
      <c r="G300" s="18">
        <f t="shared" ref="G300:G317" si="34">E300*97/100</f>
        <v>1129.6224901658345</v>
      </c>
      <c r="H300" s="24">
        <f t="shared" ref="H300:H317" si="35">E300*3/100</f>
        <v>34.936778046366015</v>
      </c>
    </row>
    <row r="301" spans="1:8" ht="28.5" hidden="1" customHeight="1" x14ac:dyDescent="0.25">
      <c r="A301" s="5">
        <v>3</v>
      </c>
      <c r="B301" s="9" t="s">
        <v>269</v>
      </c>
      <c r="C301" s="8">
        <v>96.5</v>
      </c>
      <c r="D301" s="14"/>
      <c r="E301" s="41">
        <f t="shared" si="33"/>
        <v>977.21712506502024</v>
      </c>
      <c r="F301" s="42"/>
      <c r="G301" s="18">
        <f t="shared" si="34"/>
        <v>947.9006113130697</v>
      </c>
      <c r="H301" s="24">
        <f t="shared" si="35"/>
        <v>29.316513751950605</v>
      </c>
    </row>
    <row r="302" spans="1:8" ht="32.25" hidden="1" customHeight="1" x14ac:dyDescent="0.25">
      <c r="A302" s="5">
        <v>4</v>
      </c>
      <c r="B302" s="9" t="s">
        <v>270</v>
      </c>
      <c r="C302" s="8">
        <v>269</v>
      </c>
      <c r="D302" s="14"/>
      <c r="E302" s="41">
        <f t="shared" si="33"/>
        <v>2724.0560273833203</v>
      </c>
      <c r="F302" s="42"/>
      <c r="G302" s="18">
        <f t="shared" si="34"/>
        <v>2642.3343465618209</v>
      </c>
      <c r="H302" s="24">
        <f t="shared" si="35"/>
        <v>81.721680821499618</v>
      </c>
    </row>
    <row r="303" spans="1:8" ht="28.5" hidden="1" customHeight="1" x14ac:dyDescent="0.25">
      <c r="A303" s="5">
        <v>5</v>
      </c>
      <c r="B303" s="9" t="s">
        <v>271</v>
      </c>
      <c r="C303" s="8">
        <v>154</v>
      </c>
      <c r="D303" s="14"/>
      <c r="E303" s="41">
        <f t="shared" si="33"/>
        <v>1559.4967591711202</v>
      </c>
      <c r="F303" s="42"/>
      <c r="G303" s="18">
        <f t="shared" si="34"/>
        <v>1512.7118563959866</v>
      </c>
      <c r="H303" s="24">
        <f t="shared" si="35"/>
        <v>46.784902775133602</v>
      </c>
    </row>
    <row r="304" spans="1:8" ht="30.75" hidden="1" customHeight="1" x14ac:dyDescent="0.25">
      <c r="A304" s="5">
        <v>6</v>
      </c>
      <c r="B304" s="9" t="s">
        <v>272</v>
      </c>
      <c r="C304" s="8">
        <v>665</v>
      </c>
      <c r="D304" s="13"/>
      <c r="E304" s="41">
        <f t="shared" si="33"/>
        <v>6734.1905509662029</v>
      </c>
      <c r="F304" s="42"/>
      <c r="G304" s="18">
        <f t="shared" si="34"/>
        <v>6532.164834437217</v>
      </c>
      <c r="H304" s="24">
        <f t="shared" si="35"/>
        <v>202.02571652898609</v>
      </c>
    </row>
    <row r="305" spans="1:8" ht="30.75" hidden="1" customHeight="1" x14ac:dyDescent="0.25">
      <c r="A305" s="5">
        <v>7</v>
      </c>
      <c r="B305" s="9" t="s">
        <v>273</v>
      </c>
      <c r="C305" s="8">
        <v>519.20000000000005</v>
      </c>
      <c r="D305" s="14"/>
      <c r="E305" s="41">
        <f t="shared" si="33"/>
        <v>5257.7319309197774</v>
      </c>
      <c r="F305" s="42"/>
      <c r="G305" s="18">
        <f t="shared" si="34"/>
        <v>5099.9999729921847</v>
      </c>
      <c r="H305" s="24">
        <f t="shared" si="35"/>
        <v>157.73195792759333</v>
      </c>
    </row>
    <row r="306" spans="1:8" ht="32.25" hidden="1" customHeight="1" x14ac:dyDescent="0.25">
      <c r="A306" s="5">
        <v>8</v>
      </c>
      <c r="B306" s="9" t="s">
        <v>274</v>
      </c>
      <c r="C306" s="8">
        <v>91.9</v>
      </c>
      <c r="D306" s="14"/>
      <c r="E306" s="41">
        <f t="shared" si="33"/>
        <v>930.63475433653218</v>
      </c>
      <c r="F306" s="42"/>
      <c r="G306" s="18">
        <f t="shared" si="34"/>
        <v>902.71571170643631</v>
      </c>
      <c r="H306" s="24">
        <f t="shared" si="35"/>
        <v>27.919042630095966</v>
      </c>
    </row>
    <row r="307" spans="1:8" ht="28.5" hidden="1" customHeight="1" x14ac:dyDescent="0.25">
      <c r="A307" s="5">
        <v>9</v>
      </c>
      <c r="B307" s="9" t="s">
        <v>275</v>
      </c>
      <c r="C307" s="8">
        <v>165</v>
      </c>
      <c r="D307" s="14"/>
      <c r="E307" s="41">
        <f t="shared" si="33"/>
        <v>1670.8893848262001</v>
      </c>
      <c r="F307" s="42"/>
      <c r="G307" s="18">
        <f t="shared" si="34"/>
        <v>1620.7627032814139</v>
      </c>
      <c r="H307" s="24">
        <f t="shared" si="35"/>
        <v>50.12668154478601</v>
      </c>
    </row>
    <row r="308" spans="1:8" ht="32.25" hidden="1" customHeight="1" x14ac:dyDescent="0.25">
      <c r="A308" s="5">
        <v>10</v>
      </c>
      <c r="B308" s="9" t="s">
        <v>276</v>
      </c>
      <c r="C308" s="8">
        <v>155.4</v>
      </c>
      <c r="D308" s="14"/>
      <c r="E308" s="41">
        <f t="shared" si="33"/>
        <v>1573.6740024363125</v>
      </c>
      <c r="F308" s="42"/>
      <c r="G308" s="18">
        <f t="shared" si="34"/>
        <v>1526.4637823632231</v>
      </c>
      <c r="H308" s="24">
        <f t="shared" si="35"/>
        <v>47.210220073089374</v>
      </c>
    </row>
    <row r="309" spans="1:8" ht="28.5" hidden="1" customHeight="1" x14ac:dyDescent="0.25">
      <c r="A309" s="5">
        <v>11</v>
      </c>
      <c r="B309" s="9" t="s">
        <v>277</v>
      </c>
      <c r="C309" s="8">
        <v>326.39999999999998</v>
      </c>
      <c r="D309" s="14"/>
      <c r="E309" s="41">
        <f t="shared" si="33"/>
        <v>3305.3230012561926</v>
      </c>
      <c r="F309" s="42"/>
      <c r="G309" s="18">
        <f t="shared" si="34"/>
        <v>3206.1633112185068</v>
      </c>
      <c r="H309" s="24">
        <f t="shared" si="35"/>
        <v>99.159690037685777</v>
      </c>
    </row>
    <row r="310" spans="1:8" ht="32.25" hidden="1" customHeight="1" x14ac:dyDescent="0.25">
      <c r="A310" s="5">
        <v>12</v>
      </c>
      <c r="B310" s="9" t="s">
        <v>278</v>
      </c>
      <c r="C310" s="8">
        <v>166.9</v>
      </c>
      <c r="D310" s="14"/>
      <c r="E310" s="41">
        <f t="shared" si="33"/>
        <v>1690.1299292575325</v>
      </c>
      <c r="F310" s="42"/>
      <c r="G310" s="18">
        <f t="shared" si="34"/>
        <v>1639.4260313798065</v>
      </c>
      <c r="H310" s="24">
        <f t="shared" si="35"/>
        <v>50.703897877725979</v>
      </c>
    </row>
    <row r="311" spans="1:8" ht="28.5" hidden="1" customHeight="1" x14ac:dyDescent="0.25">
      <c r="A311" s="5">
        <v>13</v>
      </c>
      <c r="B311" s="9" t="s">
        <v>279</v>
      </c>
      <c r="C311" s="8">
        <v>78.2</v>
      </c>
      <c r="D311" s="14"/>
      <c r="E311" s="41">
        <f t="shared" si="33"/>
        <v>791.9003023842962</v>
      </c>
      <c r="F311" s="42"/>
      <c r="G311" s="18">
        <f t="shared" si="34"/>
        <v>768.14329331276736</v>
      </c>
      <c r="H311" s="24">
        <f t="shared" si="35"/>
        <v>23.757009071528888</v>
      </c>
    </row>
    <row r="312" spans="1:8" ht="30.75" hidden="1" customHeight="1" x14ac:dyDescent="0.25">
      <c r="A312" s="5">
        <v>14</v>
      </c>
      <c r="B312" s="9" t="s">
        <v>280</v>
      </c>
      <c r="C312" s="8">
        <v>281</v>
      </c>
      <c r="D312" s="13"/>
      <c r="E312" s="41">
        <f t="shared" si="33"/>
        <v>2845.5752553706807</v>
      </c>
      <c r="F312" s="42"/>
      <c r="G312" s="18">
        <f t="shared" si="34"/>
        <v>2760.2079977095605</v>
      </c>
      <c r="H312" s="24">
        <f t="shared" si="35"/>
        <v>85.367257661120419</v>
      </c>
    </row>
    <row r="313" spans="1:8" ht="30.75" hidden="1" customHeight="1" x14ac:dyDescent="0.25">
      <c r="A313" s="5">
        <v>15</v>
      </c>
      <c r="B313" s="9" t="s">
        <v>281</v>
      </c>
      <c r="C313" s="8">
        <v>120.3</v>
      </c>
      <c r="D313" s="14"/>
      <c r="E313" s="41">
        <f t="shared" si="33"/>
        <v>1218.2302605732841</v>
      </c>
      <c r="F313" s="42"/>
      <c r="G313" s="18">
        <f t="shared" si="34"/>
        <v>1181.6833527560857</v>
      </c>
      <c r="H313" s="24">
        <f t="shared" si="35"/>
        <v>36.546907817198523</v>
      </c>
    </row>
    <row r="314" spans="1:8" ht="32.25" hidden="1" customHeight="1" x14ac:dyDescent="0.25">
      <c r="A314" s="5">
        <v>16</v>
      </c>
      <c r="B314" s="9" t="s">
        <v>282</v>
      </c>
      <c r="C314" s="8">
        <v>126</v>
      </c>
      <c r="D314" s="14"/>
      <c r="E314" s="41">
        <f t="shared" si="33"/>
        <v>1275.9518938672802</v>
      </c>
      <c r="F314" s="42"/>
      <c r="G314" s="18">
        <f t="shared" si="34"/>
        <v>1237.6733370512618</v>
      </c>
      <c r="H314" s="24">
        <f t="shared" si="35"/>
        <v>38.278556816018408</v>
      </c>
    </row>
    <row r="315" spans="1:8" ht="28.5" hidden="1" customHeight="1" x14ac:dyDescent="0.25">
      <c r="A315" s="5">
        <v>17</v>
      </c>
      <c r="B315" s="9" t="s">
        <v>283</v>
      </c>
      <c r="C315" s="8">
        <v>99.5</v>
      </c>
      <c r="D315" s="14"/>
      <c r="E315" s="41">
        <f t="shared" si="33"/>
        <v>1007.59693206186</v>
      </c>
      <c r="F315" s="42"/>
      <c r="G315" s="18">
        <f t="shared" si="34"/>
        <v>977.36902410000414</v>
      </c>
      <c r="H315" s="24">
        <f t="shared" si="35"/>
        <v>30.227907961855799</v>
      </c>
    </row>
    <row r="316" spans="1:8" s="3" customFormat="1" ht="20.100000000000001" hidden="1" customHeight="1" x14ac:dyDescent="0.25">
      <c r="A316" s="6"/>
      <c r="B316" s="4" t="s">
        <v>1</v>
      </c>
      <c r="C316" s="10">
        <f>SUM(C299:C315)</f>
        <v>3579.3</v>
      </c>
      <c r="D316" s="1"/>
      <c r="E316" s="43">
        <f>SUM(E299:E315)</f>
        <v>36246.147727929812</v>
      </c>
      <c r="F316" s="44"/>
      <c r="G316" s="17">
        <f t="shared" si="34"/>
        <v>35158.763296091922</v>
      </c>
      <c r="H316" s="19">
        <f t="shared" si="35"/>
        <v>1087.3844318378945</v>
      </c>
    </row>
    <row r="317" spans="1:8" s="3" customFormat="1" ht="26.25" hidden="1" customHeight="1" x14ac:dyDescent="0.25">
      <c r="B317" s="6" t="s">
        <v>285</v>
      </c>
      <c r="C317" s="25">
        <f>C316+C297+C264+C209+C30+C11</f>
        <v>208477.69999999998</v>
      </c>
      <c r="D317" s="6"/>
      <c r="E317" s="54">
        <f>E316+E297+E264+E209+E30+E11</f>
        <v>1630637.4791759625</v>
      </c>
      <c r="F317" s="54"/>
      <c r="G317" s="26">
        <f t="shared" si="34"/>
        <v>1581718.3548006834</v>
      </c>
      <c r="H317" s="27">
        <f t="shared" si="35"/>
        <v>48919.124375278872</v>
      </c>
    </row>
  </sheetData>
  <customSheetViews>
    <customSheetView guid="{EA9745AC-0E06-4E38-A441-BA4C29E063B9}">
      <pageMargins left="0.7" right="0.7" top="0.75" bottom="0.75" header="0.3" footer="0.3"/>
    </customSheetView>
    <customSheetView guid="{96216B29-A11A-4DEC-A6BF-476BD4600D55}">
      <pageMargins left="0.7" right="0.7" top="0.75" bottom="0.75" header="0.3" footer="0.3"/>
    </customSheetView>
    <customSheetView guid="{24B6CB8F-A572-470D-B0A7-144ABCA61ABC}">
      <pane xSplit="6" ySplit="11" topLeftCell="G423" activePane="bottomRight" state="frozen"/>
      <selection pane="bottomRight" activeCell="J4" sqref="J4"/>
      <pageMargins left="0.7" right="0.7" top="0.75" bottom="0.75" header="0.3" footer="0.3"/>
      <pageSetup paperSize="9" orientation="portrait" verticalDpi="0" r:id="rId1"/>
    </customSheetView>
    <customSheetView guid="{6AAD0D19-1D81-4ECC-84F9-DB6079194D81}">
      <pane ySplit="4" topLeftCell="A326" activePane="bottomLeft" state="frozen"/>
      <selection pane="bottomLeft" activeCell="K383" sqref="K383"/>
      <pageMargins left="0.7" right="0.7" top="0.75" bottom="0.75" header="0.3" footer="0.3"/>
      <pageSetup paperSize="9" orientation="portrait" r:id="rId2"/>
    </customSheetView>
  </customSheetViews>
  <mergeCells count="320">
    <mergeCell ref="E316:F316"/>
    <mergeCell ref="E317:F317"/>
    <mergeCell ref="E311:F311"/>
    <mergeCell ref="E312:F312"/>
    <mergeCell ref="E313:F313"/>
    <mergeCell ref="E314:F314"/>
    <mergeCell ref="E315:F315"/>
    <mergeCell ref="E306:F306"/>
    <mergeCell ref="E307:F307"/>
    <mergeCell ref="E308:F308"/>
    <mergeCell ref="E309:F309"/>
    <mergeCell ref="E310:F310"/>
    <mergeCell ref="E301:F301"/>
    <mergeCell ref="E302:F302"/>
    <mergeCell ref="E303:F303"/>
    <mergeCell ref="E304:F304"/>
    <mergeCell ref="E305:F305"/>
    <mergeCell ref="E295:F295"/>
    <mergeCell ref="E296:F296"/>
    <mergeCell ref="E297:F297"/>
    <mergeCell ref="E299:F299"/>
    <mergeCell ref="E300:F300"/>
    <mergeCell ref="A298:H298"/>
    <mergeCell ref="E290:F290"/>
    <mergeCell ref="E291:F291"/>
    <mergeCell ref="E292:F292"/>
    <mergeCell ref="E293:F293"/>
    <mergeCell ref="E294:F294"/>
    <mergeCell ref="E285:F285"/>
    <mergeCell ref="E286:F286"/>
    <mergeCell ref="E287:F287"/>
    <mergeCell ref="E288:F288"/>
    <mergeCell ref="E289:F289"/>
    <mergeCell ref="E280:F280"/>
    <mergeCell ref="E281:F281"/>
    <mergeCell ref="E282:F282"/>
    <mergeCell ref="E283:F283"/>
    <mergeCell ref="E284:F284"/>
    <mergeCell ref="E275:F275"/>
    <mergeCell ref="E276:F276"/>
    <mergeCell ref="E277:F277"/>
    <mergeCell ref="E278:F278"/>
    <mergeCell ref="E279:F279"/>
    <mergeCell ref="E270:F270"/>
    <mergeCell ref="E271:F271"/>
    <mergeCell ref="E272:F272"/>
    <mergeCell ref="E273:F273"/>
    <mergeCell ref="E274:F274"/>
    <mergeCell ref="E264:F264"/>
    <mergeCell ref="E266:F266"/>
    <mergeCell ref="E267:F267"/>
    <mergeCell ref="E268:F268"/>
    <mergeCell ref="E269:F269"/>
    <mergeCell ref="A265:H265"/>
    <mergeCell ref="E259:F259"/>
    <mergeCell ref="E260:F260"/>
    <mergeCell ref="E261:F261"/>
    <mergeCell ref="E262:F262"/>
    <mergeCell ref="E263:F263"/>
    <mergeCell ref="E254:F254"/>
    <mergeCell ref="E255:F255"/>
    <mergeCell ref="E256:F256"/>
    <mergeCell ref="E257:F257"/>
    <mergeCell ref="E258:F258"/>
    <mergeCell ref="E249:F249"/>
    <mergeCell ref="E250:F250"/>
    <mergeCell ref="E251:F251"/>
    <mergeCell ref="E252:F252"/>
    <mergeCell ref="E253:F253"/>
    <mergeCell ref="E244:F244"/>
    <mergeCell ref="E245:F245"/>
    <mergeCell ref="E246:F246"/>
    <mergeCell ref="E247:F247"/>
    <mergeCell ref="E248:F248"/>
    <mergeCell ref="E239:F239"/>
    <mergeCell ref="E240:F240"/>
    <mergeCell ref="E241:F241"/>
    <mergeCell ref="E242:F242"/>
    <mergeCell ref="E243:F243"/>
    <mergeCell ref="E234:F234"/>
    <mergeCell ref="E235:F235"/>
    <mergeCell ref="E236:F236"/>
    <mergeCell ref="E237:F237"/>
    <mergeCell ref="E238:F238"/>
    <mergeCell ref="E229:F229"/>
    <mergeCell ref="E230:F230"/>
    <mergeCell ref="E231:F231"/>
    <mergeCell ref="E232:F232"/>
    <mergeCell ref="E233:F233"/>
    <mergeCell ref="E224:F224"/>
    <mergeCell ref="E225:F225"/>
    <mergeCell ref="E226:F226"/>
    <mergeCell ref="E227:F227"/>
    <mergeCell ref="E228:F228"/>
    <mergeCell ref="E219:F219"/>
    <mergeCell ref="E220:F220"/>
    <mergeCell ref="E221:F221"/>
    <mergeCell ref="E222:F222"/>
    <mergeCell ref="E223:F223"/>
    <mergeCell ref="E214:F214"/>
    <mergeCell ref="E215:F215"/>
    <mergeCell ref="E216:F216"/>
    <mergeCell ref="E217:F217"/>
    <mergeCell ref="E218:F218"/>
    <mergeCell ref="E208:F208"/>
    <mergeCell ref="E209:F209"/>
    <mergeCell ref="E211:F211"/>
    <mergeCell ref="E212:F212"/>
    <mergeCell ref="E213:F213"/>
    <mergeCell ref="E203:F203"/>
    <mergeCell ref="E204:F204"/>
    <mergeCell ref="E205:F205"/>
    <mergeCell ref="E206:F206"/>
    <mergeCell ref="E207:F207"/>
    <mergeCell ref="A210:H210"/>
    <mergeCell ref="E198:F198"/>
    <mergeCell ref="E199:F199"/>
    <mergeCell ref="E200:F200"/>
    <mergeCell ref="E201:F201"/>
    <mergeCell ref="E202:F202"/>
    <mergeCell ref="E193:F193"/>
    <mergeCell ref="E194:F194"/>
    <mergeCell ref="E195:F195"/>
    <mergeCell ref="E196:F196"/>
    <mergeCell ref="E197:F197"/>
    <mergeCell ref="E188:F188"/>
    <mergeCell ref="E189:F189"/>
    <mergeCell ref="E190:F190"/>
    <mergeCell ref="E191:F191"/>
    <mergeCell ref="E192:F192"/>
    <mergeCell ref="E183:F183"/>
    <mergeCell ref="E184:F184"/>
    <mergeCell ref="E185:F185"/>
    <mergeCell ref="E186:F186"/>
    <mergeCell ref="E187:F187"/>
    <mergeCell ref="E178:F178"/>
    <mergeCell ref="E179:F179"/>
    <mergeCell ref="E180:F180"/>
    <mergeCell ref="E181:F181"/>
    <mergeCell ref="E182:F182"/>
    <mergeCell ref="E173:F173"/>
    <mergeCell ref="E174:F174"/>
    <mergeCell ref="E175:F175"/>
    <mergeCell ref="E176:F176"/>
    <mergeCell ref="E177:F177"/>
    <mergeCell ref="E167:F167"/>
    <mergeCell ref="E168:F168"/>
    <mergeCell ref="E170:F170"/>
    <mergeCell ref="E171:F171"/>
    <mergeCell ref="E172:F172"/>
    <mergeCell ref="E162:F162"/>
    <mergeCell ref="E163:F163"/>
    <mergeCell ref="E164:F164"/>
    <mergeCell ref="E165:F165"/>
    <mergeCell ref="E166:F166"/>
    <mergeCell ref="E169:F169"/>
    <mergeCell ref="E157:F157"/>
    <mergeCell ref="E158:F158"/>
    <mergeCell ref="E159:F159"/>
    <mergeCell ref="E160:F160"/>
    <mergeCell ref="E161:F161"/>
    <mergeCell ref="E152:F152"/>
    <mergeCell ref="E153:F153"/>
    <mergeCell ref="E154:F154"/>
    <mergeCell ref="E155:F155"/>
    <mergeCell ref="E156:F156"/>
    <mergeCell ref="E144:F144"/>
    <mergeCell ref="E148:F148"/>
    <mergeCell ref="E149:F149"/>
    <mergeCell ref="E150:F150"/>
    <mergeCell ref="E151:F151"/>
    <mergeCell ref="E140:F140"/>
    <mergeCell ref="E141:F141"/>
    <mergeCell ref="E142:F142"/>
    <mergeCell ref="E147:F147"/>
    <mergeCell ref="E143:F143"/>
    <mergeCell ref="A146:H146"/>
    <mergeCell ref="E145:F145"/>
    <mergeCell ref="E135:F135"/>
    <mergeCell ref="E136:F136"/>
    <mergeCell ref="E137:F137"/>
    <mergeCell ref="E138:F138"/>
    <mergeCell ref="E139:F139"/>
    <mergeCell ref="E130:F130"/>
    <mergeCell ref="E131:F131"/>
    <mergeCell ref="E132:F132"/>
    <mergeCell ref="E133:F133"/>
    <mergeCell ref="E134:F134"/>
    <mergeCell ref="E125:F125"/>
    <mergeCell ref="E126:F126"/>
    <mergeCell ref="E127:F127"/>
    <mergeCell ref="E128:F128"/>
    <mergeCell ref="E129:F129"/>
    <mergeCell ref="E120:F120"/>
    <mergeCell ref="E121:F121"/>
    <mergeCell ref="E122:F122"/>
    <mergeCell ref="E123:F123"/>
    <mergeCell ref="E124:F124"/>
    <mergeCell ref="E115:F115"/>
    <mergeCell ref="E116:F116"/>
    <mergeCell ref="E117:F117"/>
    <mergeCell ref="E118:F118"/>
    <mergeCell ref="E119:F119"/>
    <mergeCell ref="E110:F110"/>
    <mergeCell ref="E111:F111"/>
    <mergeCell ref="E112:F112"/>
    <mergeCell ref="E113:F113"/>
    <mergeCell ref="E114:F114"/>
    <mergeCell ref="E105:F105"/>
    <mergeCell ref="E106:F106"/>
    <mergeCell ref="E107:F107"/>
    <mergeCell ref="E108:F108"/>
    <mergeCell ref="E109:F109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99:F99"/>
    <mergeCell ref="E90:F90"/>
    <mergeCell ref="E91:F91"/>
    <mergeCell ref="E92:F92"/>
    <mergeCell ref="E93:F93"/>
    <mergeCell ref="E94:F94"/>
    <mergeCell ref="E85:F85"/>
    <mergeCell ref="E86:F86"/>
    <mergeCell ref="E87:F87"/>
    <mergeCell ref="E88:F88"/>
    <mergeCell ref="E89:F89"/>
    <mergeCell ref="E80:F80"/>
    <mergeCell ref="E81:F81"/>
    <mergeCell ref="E82:F82"/>
    <mergeCell ref="E83:F83"/>
    <mergeCell ref="E84:F84"/>
    <mergeCell ref="E75:F75"/>
    <mergeCell ref="E76:F76"/>
    <mergeCell ref="E77:F77"/>
    <mergeCell ref="E78:F78"/>
    <mergeCell ref="E79:F79"/>
    <mergeCell ref="E70:F70"/>
    <mergeCell ref="E71:F71"/>
    <mergeCell ref="E72:F72"/>
    <mergeCell ref="E73:F73"/>
    <mergeCell ref="E74:F74"/>
    <mergeCell ref="E64:F64"/>
    <mergeCell ref="E65:F65"/>
    <mergeCell ref="E68:F68"/>
    <mergeCell ref="E69:F69"/>
    <mergeCell ref="E58:F58"/>
    <mergeCell ref="E59:F59"/>
    <mergeCell ref="E60:F60"/>
    <mergeCell ref="E61:F61"/>
    <mergeCell ref="E62:F62"/>
    <mergeCell ref="E63:F63"/>
    <mergeCell ref="E66:F66"/>
    <mergeCell ref="A67:H67"/>
    <mergeCell ref="E43:F43"/>
    <mergeCell ref="E2:F3"/>
    <mergeCell ref="E14:F14"/>
    <mergeCell ref="E15:F15"/>
    <mergeCell ref="E30:F30"/>
    <mergeCell ref="E18:F18"/>
    <mergeCell ref="E11:F11"/>
    <mergeCell ref="E33:F33"/>
    <mergeCell ref="E4:F4"/>
    <mergeCell ref="E13:F13"/>
    <mergeCell ref="E22:F22"/>
    <mergeCell ref="E23:F23"/>
    <mergeCell ref="E24:F24"/>
    <mergeCell ref="E25:F25"/>
    <mergeCell ref="E26:F26"/>
    <mergeCell ref="E27:F27"/>
    <mergeCell ref="E28:F28"/>
    <mergeCell ref="E29:F29"/>
    <mergeCell ref="E6:F6"/>
    <mergeCell ref="E7:F7"/>
    <mergeCell ref="E8:F8"/>
    <mergeCell ref="E9:F9"/>
    <mergeCell ref="E10:F10"/>
    <mergeCell ref="E16:F16"/>
    <mergeCell ref="E44:F44"/>
    <mergeCell ref="E45:F45"/>
    <mergeCell ref="B1:H1"/>
    <mergeCell ref="B2:B3"/>
    <mergeCell ref="G2:H2"/>
    <mergeCell ref="A2:A3"/>
    <mergeCell ref="C2:D2"/>
    <mergeCell ref="A5:H5"/>
    <mergeCell ref="A12:H12"/>
    <mergeCell ref="A31:H31"/>
    <mergeCell ref="E37:F37"/>
    <mergeCell ref="E38:F38"/>
    <mergeCell ref="E39:F39"/>
    <mergeCell ref="E40:F40"/>
    <mergeCell ref="E17:F17"/>
    <mergeCell ref="E19:F19"/>
    <mergeCell ref="E20:F20"/>
    <mergeCell ref="E21:F21"/>
    <mergeCell ref="E34:F34"/>
    <mergeCell ref="E35:F35"/>
    <mergeCell ref="E36:F36"/>
    <mergeCell ref="E32:F32"/>
    <mergeCell ref="E41:F41"/>
    <mergeCell ref="E42:F42"/>
    <mergeCell ref="E53:F53"/>
    <mergeCell ref="E54:F54"/>
    <mergeCell ref="E55:F55"/>
    <mergeCell ref="E56:F56"/>
    <mergeCell ref="E57:F57"/>
    <mergeCell ref="E49:F49"/>
    <mergeCell ref="E46:F46"/>
    <mergeCell ref="E50:F50"/>
    <mergeCell ref="E51:F51"/>
    <mergeCell ref="E52:F52"/>
    <mergeCell ref="E47:F47"/>
    <mergeCell ref="A48:H48"/>
  </mergeCells>
  <phoneticPr fontId="0" type="noConversion"/>
  <pageMargins left="0.59" right="0.25" top="0.33" bottom="0.27" header="0.18" footer="0.18"/>
  <pageSetup paperSize="9" scale="95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</vt:lpstr>
      <vt:lpstr>'на 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Дармограй Татьяна Дмитриевна</dc:creator>
  <cp:lastModifiedBy>User</cp:lastModifiedBy>
  <cp:lastPrinted>2025-01-14T01:16:19Z</cp:lastPrinted>
  <dcterms:created xsi:type="dcterms:W3CDTF">2014-10-02T02:35:48Z</dcterms:created>
  <dcterms:modified xsi:type="dcterms:W3CDTF">2026-02-01T23:52:01Z</dcterms:modified>
</cp:coreProperties>
</file>